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Coporate\iClub BIZ\Partners\iHUB\"/>
    </mc:Choice>
  </mc:AlternateContent>
  <xr:revisionPtr revIDLastSave="0" documentId="8_{9397F979-4239-4CB3-872C-39A224DB3BC5}" xr6:coauthVersionLast="47" xr6:coauthVersionMax="47" xr10:uidLastSave="{00000000-0000-0000-0000-000000000000}"/>
  <bookViews>
    <workbookView xWindow="28740" yWindow="90" windowWidth="14910" windowHeight="15600" tabRatio="546" xr2:uid="{BB195F15-A73C-4318-BFFE-709D30F85AD9}"/>
  </bookViews>
  <sheets>
    <sheet name="iHub Comp" sheetId="12" r:id="rId1"/>
    <sheet name="iWT Comp"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2" l="1"/>
  <c r="BO13" i="12"/>
  <c r="AO13" i="12"/>
  <c r="Y13" i="12"/>
  <c r="P13" i="12"/>
  <c r="BO11" i="12"/>
  <c r="AO11" i="12"/>
  <c r="Y11" i="12"/>
  <c r="P11" i="12"/>
  <c r="BJ11" i="12"/>
  <c r="N21" i="13"/>
  <c r="N20" i="13"/>
  <c r="N19" i="13"/>
  <c r="C19" i="13"/>
  <c r="N18" i="13"/>
  <c r="N17" i="13"/>
  <c r="N16" i="13"/>
  <c r="G16" i="13"/>
  <c r="G17" i="13" s="1"/>
  <c r="G18" i="13" s="1"/>
  <c r="G19" i="13" s="1"/>
  <c r="G20" i="13" s="1"/>
  <c r="G21" i="13" s="1"/>
  <c r="V15" i="13"/>
  <c r="V16" i="13" s="1"/>
  <c r="V17" i="13" s="1"/>
  <c r="V18" i="13" s="1"/>
  <c r="V19" i="13" s="1"/>
  <c r="V20" i="13" s="1"/>
  <c r="V21" i="13" s="1"/>
  <c r="G15" i="13"/>
  <c r="E6" i="13"/>
  <c r="E7" i="13" s="1"/>
  <c r="G5" i="13"/>
  <c r="K16" i="13" s="1"/>
  <c r="F5" i="13"/>
  <c r="F6" i="13" s="1"/>
  <c r="F7" i="13" s="1"/>
  <c r="F8" i="13" s="1"/>
  <c r="F9" i="13" s="1"/>
  <c r="F10" i="13" s="1"/>
  <c r="I4" i="13"/>
  <c r="AD15" i="13" s="1"/>
  <c r="H4" i="13"/>
  <c r="F4" i="13"/>
  <c r="G4" i="13" s="1"/>
  <c r="K15" i="13" s="1"/>
  <c r="Y15" i="13" l="1"/>
  <c r="AG15" i="13"/>
  <c r="F15" i="13"/>
  <c r="F16" i="13" s="1"/>
  <c r="F17" i="13" s="1"/>
  <c r="F18" i="13" s="1"/>
  <c r="F19" i="13" s="1"/>
  <c r="F20" i="13" s="1"/>
  <c r="F21" i="13" s="1"/>
  <c r="O15" i="13"/>
  <c r="Q15" i="13"/>
  <c r="E8" i="13"/>
  <c r="G7" i="13"/>
  <c r="K18" i="13" s="1"/>
  <c r="I5" i="13"/>
  <c r="AF15" i="13"/>
  <c r="Z15" i="13"/>
  <c r="G6" i="13"/>
  <c r="K17" i="13" s="1"/>
  <c r="S15" i="13"/>
  <c r="AI15" i="13"/>
  <c r="AH15" i="13"/>
  <c r="AB15" i="13"/>
  <c r="AJ15" i="13"/>
  <c r="M15" i="13"/>
  <c r="AK15" i="13"/>
  <c r="N15" i="13"/>
  <c r="D15" i="13" l="1"/>
  <c r="E15" i="13" s="1"/>
  <c r="E9" i="13"/>
  <c r="G8" i="13"/>
  <c r="K19" i="13" s="1"/>
  <c r="AL15" i="13"/>
  <c r="O16" i="13"/>
  <c r="AD16" i="13"/>
  <c r="AK16" i="13"/>
  <c r="M16" i="13"/>
  <c r="I6" i="13"/>
  <c r="Z16" i="13"/>
  <c r="AJ16" i="13"/>
  <c r="AB16" i="13"/>
  <c r="AI16" i="13"/>
  <c r="S16" i="13"/>
  <c r="AH16" i="13"/>
  <c r="AG16" i="13"/>
  <c r="Y16" i="13"/>
  <c r="Q16" i="13"/>
  <c r="AF16" i="13"/>
  <c r="I15" i="13" l="1"/>
  <c r="L15" i="13" s="1"/>
  <c r="D16" i="13"/>
  <c r="E16" i="13" s="1"/>
  <c r="G9" i="13"/>
  <c r="K20" i="13" s="1"/>
  <c r="E10" i="13"/>
  <c r="G10" i="13" s="1"/>
  <c r="K21" i="13" s="1"/>
  <c r="AF17" i="13"/>
  <c r="O17" i="13"/>
  <c r="AD17" i="13"/>
  <c r="AK17" i="13"/>
  <c r="M17" i="13"/>
  <c r="AJ17" i="13"/>
  <c r="AB17" i="13"/>
  <c r="AI17" i="13"/>
  <c r="S17" i="13"/>
  <c r="AH17" i="13"/>
  <c r="Z17" i="13"/>
  <c r="I7" i="13"/>
  <c r="AG17" i="13"/>
  <c r="Y17" i="13"/>
  <c r="Q17" i="13"/>
  <c r="AL16" i="13"/>
  <c r="J15" i="13" l="1"/>
  <c r="W15" i="13" s="1"/>
  <c r="X15" i="13" s="1"/>
  <c r="D17" i="13"/>
  <c r="E17" i="13" s="1"/>
  <c r="I16" i="13"/>
  <c r="L16" i="13" s="1"/>
  <c r="R16" i="13"/>
  <c r="P16" i="13"/>
  <c r="R15" i="13"/>
  <c r="P15" i="13"/>
  <c r="AL17" i="13"/>
  <c r="AG18" i="13"/>
  <c r="Y18" i="13"/>
  <c r="Q18" i="13"/>
  <c r="AF18" i="13"/>
  <c r="P18" i="13"/>
  <c r="O18" i="13"/>
  <c r="I8" i="13"/>
  <c r="AD18" i="13"/>
  <c r="AK18" i="13"/>
  <c r="M18" i="13"/>
  <c r="AJ18" i="13"/>
  <c r="AB18" i="13"/>
  <c r="AI18" i="13"/>
  <c r="S18" i="13"/>
  <c r="AH18" i="13"/>
  <c r="Z18" i="13"/>
  <c r="I17" i="13"/>
  <c r="L17" i="13" s="1"/>
  <c r="D18" i="13" l="1"/>
  <c r="D19" i="13" s="1"/>
  <c r="J16" i="13"/>
  <c r="J17" i="13" s="1"/>
  <c r="AC15" i="13"/>
  <c r="AA15" i="13"/>
  <c r="T15" i="13"/>
  <c r="U15" i="13" s="1"/>
  <c r="R17" i="13"/>
  <c r="P17" i="13"/>
  <c r="T16" i="13"/>
  <c r="AL18" i="13"/>
  <c r="AG19" i="13"/>
  <c r="Y19" i="13"/>
  <c r="Q19" i="13"/>
  <c r="AF19" i="13"/>
  <c r="P19" i="13"/>
  <c r="O19" i="13"/>
  <c r="AD19" i="13"/>
  <c r="M19" i="13"/>
  <c r="AK19" i="13"/>
  <c r="AJ19" i="13"/>
  <c r="AB19" i="13"/>
  <c r="AI19" i="13"/>
  <c r="S19" i="13"/>
  <c r="I9" i="13"/>
  <c r="AH19" i="13"/>
  <c r="Z19" i="13"/>
  <c r="I18" i="13" l="1"/>
  <c r="L18" i="13" s="1"/>
  <c r="R18" i="13" s="1"/>
  <c r="T18" i="13" s="1"/>
  <c r="E18" i="13"/>
  <c r="E19" i="13" s="1"/>
  <c r="W16" i="13"/>
  <c r="X16" i="13" s="1"/>
  <c r="AC16" i="13" s="1"/>
  <c r="T17" i="13"/>
  <c r="U16" i="13"/>
  <c r="AE15" i="13"/>
  <c r="W17" i="13"/>
  <c r="X17" i="13" s="1"/>
  <c r="AH20" i="13"/>
  <c r="Z20" i="13"/>
  <c r="AG20" i="13"/>
  <c r="Y20" i="13"/>
  <c r="Q20" i="13"/>
  <c r="AF20" i="13"/>
  <c r="P20" i="13"/>
  <c r="I10" i="13"/>
  <c r="O20" i="13"/>
  <c r="AD20" i="13"/>
  <c r="AK20" i="13"/>
  <c r="M20" i="13"/>
  <c r="AJ20" i="13"/>
  <c r="AB20" i="13"/>
  <c r="AI20" i="13"/>
  <c r="S20" i="13"/>
  <c r="I19" i="13"/>
  <c r="L19" i="13" s="1"/>
  <c r="R19" i="13" s="1"/>
  <c r="T19" i="13" s="1"/>
  <c r="D20" i="13"/>
  <c r="AL19" i="13"/>
  <c r="J18" i="13" l="1"/>
  <c r="J19" i="13" s="1"/>
  <c r="E20" i="13"/>
  <c r="AA16" i="13"/>
  <c r="AE16" i="13" s="1"/>
  <c r="U17" i="13"/>
  <c r="U18" i="13" s="1"/>
  <c r="U19" i="13" s="1"/>
  <c r="AC17" i="13"/>
  <c r="AA17" i="13"/>
  <c r="AM15" i="13"/>
  <c r="AN15" i="13"/>
  <c r="AI21" i="13"/>
  <c r="S21" i="13"/>
  <c r="AH21" i="13"/>
  <c r="Z21" i="13"/>
  <c r="AG21" i="13"/>
  <c r="Y21" i="13"/>
  <c r="Q21" i="13"/>
  <c r="AF21" i="13"/>
  <c r="P21" i="13"/>
  <c r="O21" i="13"/>
  <c r="AD21" i="13"/>
  <c r="AK21" i="13"/>
  <c r="M21" i="13"/>
  <c r="AJ21" i="13"/>
  <c r="AB21" i="13"/>
  <c r="AL20" i="13"/>
  <c r="I20" i="13"/>
  <c r="L20" i="13" s="1"/>
  <c r="R20" i="13" s="1"/>
  <c r="T20" i="13" s="1"/>
  <c r="D21" i="13"/>
  <c r="I21" i="13" s="1"/>
  <c r="L21" i="13" s="1"/>
  <c r="R21" i="13" s="1"/>
  <c r="W18" i="13" l="1"/>
  <c r="X18" i="13" s="1"/>
  <c r="AO15" i="13"/>
  <c r="AP15" i="13" s="1"/>
  <c r="AQ15" i="13" s="1"/>
  <c r="AN16" i="13"/>
  <c r="AM16" i="13"/>
  <c r="AC18" i="13"/>
  <c r="AA18" i="13"/>
  <c r="AE17" i="13"/>
  <c r="T21" i="13"/>
  <c r="E21" i="13"/>
  <c r="J20" i="13"/>
  <c r="W19" i="13"/>
  <c r="X19" i="13" s="1"/>
  <c r="U20" i="13"/>
  <c r="AL21" i="13"/>
  <c r="AO16" i="13" l="1"/>
  <c r="AP16" i="13" s="1"/>
  <c r="AQ16" i="13" s="1"/>
  <c r="AN17" i="13"/>
  <c r="AM17" i="13"/>
  <c r="AE18" i="13"/>
  <c r="AC19" i="13"/>
  <c r="AA19" i="13"/>
  <c r="U21" i="13"/>
  <c r="J21" i="13"/>
  <c r="W21" i="13" s="1"/>
  <c r="X21" i="13" s="1"/>
  <c r="W20" i="13"/>
  <c r="X20" i="13" s="1"/>
  <c r="AO17" i="13" l="1"/>
  <c r="AP17" i="13" s="1"/>
  <c r="AQ17" i="13" s="1"/>
  <c r="AE19" i="13"/>
  <c r="AM18" i="13"/>
  <c r="AN18" i="13"/>
  <c r="AC20" i="13"/>
  <c r="AA20" i="13"/>
  <c r="AC21" i="13"/>
  <c r="AA21" i="13"/>
  <c r="AE21" i="13" l="1"/>
  <c r="AN21" i="13" s="1"/>
  <c r="AE20" i="13"/>
  <c r="AO18" i="13"/>
  <c r="AP18" i="13" s="1"/>
  <c r="AQ18" i="13" s="1"/>
  <c r="AN19" i="13"/>
  <c r="AM19" i="13"/>
  <c r="AM21" i="13" l="1"/>
  <c r="AO21" i="13" s="1"/>
  <c r="AP21" i="13" s="1"/>
  <c r="AQ21" i="13" s="1"/>
  <c r="AO19" i="13"/>
  <c r="AP19" i="13" s="1"/>
  <c r="AQ19" i="13" s="1"/>
  <c r="AM20" i="13"/>
  <c r="AN20" i="13"/>
  <c r="BO12" i="12"/>
  <c r="AO12" i="12"/>
  <c r="Y12" i="12"/>
  <c r="CI12" i="12"/>
  <c r="CI13" i="12"/>
  <c r="CI14" i="12"/>
  <c r="CI15" i="12"/>
  <c r="CI16" i="12"/>
  <c r="CO13" i="12"/>
  <c r="CO14" i="12"/>
  <c r="CO15" i="12"/>
  <c r="CO16" i="12"/>
  <c r="CO12" i="12"/>
  <c r="CJ13" i="12"/>
  <c r="CJ14" i="12"/>
  <c r="CJ15" i="12"/>
  <c r="CJ16" i="12"/>
  <c r="CJ12" i="12"/>
  <c r="CK13" i="12" s="1"/>
  <c r="CP13" i="12"/>
  <c r="CP14" i="12"/>
  <c r="CP15" i="12"/>
  <c r="CP16" i="12"/>
  <c r="CP12" i="12"/>
  <c r="CF13" i="12"/>
  <c r="CF14" i="12"/>
  <c r="CF15" i="12"/>
  <c r="CF16" i="12"/>
  <c r="CF12" i="12"/>
  <c r="BY12" i="12"/>
  <c r="CE16" i="12"/>
  <c r="BZ16" i="12"/>
  <c r="BY16" i="12"/>
  <c r="CE15" i="12"/>
  <c r="BZ15" i="12"/>
  <c r="BY15" i="12"/>
  <c r="CE14" i="12"/>
  <c r="BZ14" i="12"/>
  <c r="BY14" i="12"/>
  <c r="CE13" i="12"/>
  <c r="BZ13" i="12"/>
  <c r="BY13" i="12"/>
  <c r="CE12" i="12"/>
  <c r="BZ12" i="12"/>
  <c r="CA13" i="12" s="1"/>
  <c r="AZ12" i="12"/>
  <c r="BA13" i="12" s="1"/>
  <c r="AY12" i="12"/>
  <c r="BF12" i="12"/>
  <c r="AY13" i="12"/>
  <c r="AZ13" i="12"/>
  <c r="AY14" i="12"/>
  <c r="AZ14" i="12"/>
  <c r="AY15" i="12"/>
  <c r="AZ15" i="12"/>
  <c r="AZ16" i="12"/>
  <c r="AY16" i="12"/>
  <c r="AR12" i="12"/>
  <c r="AB13" i="12"/>
  <c r="BR12" i="12"/>
  <c r="BU16" i="12"/>
  <c r="BV16" i="12" s="1"/>
  <c r="BS16" i="12"/>
  <c r="BR16" i="12"/>
  <c r="BU15" i="12"/>
  <c r="BV15" i="12" s="1"/>
  <c r="BS15" i="12"/>
  <c r="BR15" i="12"/>
  <c r="BU14" i="12"/>
  <c r="BV14" i="12" s="1"/>
  <c r="BS14" i="12"/>
  <c r="BR14" i="12"/>
  <c r="BU13" i="12"/>
  <c r="BV13" i="12" s="1"/>
  <c r="BS13" i="12"/>
  <c r="BR13" i="12"/>
  <c r="BU12" i="12"/>
  <c r="BV12" i="12" s="1"/>
  <c r="BS12" i="12"/>
  <c r="AO20" i="13" l="1"/>
  <c r="AP20" i="13" s="1"/>
  <c r="AQ20" i="13" s="1"/>
  <c r="CA15" i="12"/>
  <c r="CB15" i="12" s="1"/>
  <c r="CA12" i="12"/>
  <c r="CB12" i="12" s="1"/>
  <c r="CD12" i="12" s="1"/>
  <c r="CA16" i="12"/>
  <c r="CB16" i="12" s="1"/>
  <c r="CA14" i="12"/>
  <c r="CB14" i="12" s="1"/>
  <c r="CK16" i="12"/>
  <c r="CL16" i="12" s="1"/>
  <c r="CK14" i="12"/>
  <c r="CL14" i="12" s="1"/>
  <c r="CK15" i="12"/>
  <c r="CL15" i="12" s="1"/>
  <c r="CK12" i="12"/>
  <c r="CL12" i="12" s="1"/>
  <c r="CN12" i="12" s="1"/>
  <c r="CL13" i="12"/>
  <c r="CB13" i="12"/>
  <c r="BB13" i="12"/>
  <c r="BA12" i="12"/>
  <c r="BB12" i="12" s="1"/>
  <c r="BA16" i="12"/>
  <c r="BB16" i="12" s="1"/>
  <c r="BA15" i="12"/>
  <c r="BB15" i="12" s="1"/>
  <c r="BA14" i="12"/>
  <c r="BB14" i="12" s="1"/>
  <c r="CC13" i="12" l="1"/>
  <c r="CD13" i="12" s="1"/>
  <c r="BE13" i="12" l="1"/>
  <c r="BE14" i="12"/>
  <c r="BE15" i="12"/>
  <c r="BE16" i="12"/>
  <c r="BE12" i="12"/>
  <c r="AR13" i="12"/>
  <c r="AS13" i="12"/>
  <c r="AR14" i="12"/>
  <c r="AS14" i="12"/>
  <c r="AR15" i="12"/>
  <c r="AS15" i="12"/>
  <c r="AR16" i="12"/>
  <c r="AS16" i="12"/>
  <c r="AS12" i="12"/>
  <c r="AB12" i="12"/>
  <c r="AC12" i="12"/>
  <c r="AU13" i="12"/>
  <c r="AV13" i="12" s="1"/>
  <c r="AU14" i="12"/>
  <c r="AV14" i="12" s="1"/>
  <c r="AU15" i="12"/>
  <c r="AV15" i="12" s="1"/>
  <c r="AU16" i="12"/>
  <c r="AV16" i="12" s="1"/>
  <c r="AU12" i="12"/>
  <c r="AV12" i="12" s="1"/>
  <c r="AE13" i="12"/>
  <c r="AF13" i="12" s="1"/>
  <c r="AE14" i="12"/>
  <c r="AF14" i="12" s="1"/>
  <c r="AE15" i="12"/>
  <c r="AF15" i="12" s="1"/>
  <c r="AE16" i="12"/>
  <c r="AF16" i="12" s="1"/>
  <c r="AE12" i="12"/>
  <c r="AF12" i="12" s="1"/>
  <c r="M11" i="12"/>
  <c r="AJ11" i="12"/>
  <c r="BF13" i="12"/>
  <c r="BF14" i="12"/>
  <c r="BF15" i="12"/>
  <c r="BF16" i="12"/>
  <c r="AC13" i="12"/>
  <c r="AB14" i="12"/>
  <c r="AC14" i="12"/>
  <c r="AB15" i="12"/>
  <c r="AC15" i="12"/>
  <c r="AB16" i="12"/>
  <c r="AC16" i="12"/>
  <c r="N11" i="12"/>
  <c r="T11" i="12"/>
  <c r="J11" i="12"/>
  <c r="F18" i="12" s="1"/>
  <c r="O11" i="12" l="1"/>
  <c r="Q11" i="12" l="1"/>
  <c r="O13" i="12"/>
  <c r="Q13" i="12" s="1"/>
  <c r="U11" i="12"/>
  <c r="V11" i="12" s="1"/>
  <c r="W11" i="12" s="1"/>
  <c r="X11" i="12" s="1"/>
  <c r="Z11" i="12" l="1"/>
  <c r="X12" i="12"/>
  <c r="AD12" i="12"/>
  <c r="AG12" i="12" s="1"/>
  <c r="AK11" i="12"/>
  <c r="AL11" i="12" s="1"/>
  <c r="Z12" i="12" l="1"/>
  <c r="X13" i="12"/>
  <c r="Z13" i="12" s="1"/>
  <c r="AD13" i="12"/>
  <c r="AG13" i="12" s="1"/>
  <c r="AM11" i="12"/>
  <c r="AN11" i="12" s="1"/>
  <c r="AN12" i="12" l="1"/>
  <c r="AN13" i="12" s="1"/>
  <c r="AP13" i="12" s="1"/>
  <c r="BK11" i="12"/>
  <c r="BL11" i="12" s="1"/>
  <c r="BM11" i="12" s="1"/>
  <c r="BN11" i="12" s="1"/>
  <c r="CQ12" i="12"/>
  <c r="CM13" i="12"/>
  <c r="AD14" i="12"/>
  <c r="AD15" i="12" s="1"/>
  <c r="BD12" i="12"/>
  <c r="BC13" i="12" s="1"/>
  <c r="BC14" i="12" s="1"/>
  <c r="BC15" i="12" s="1"/>
  <c r="BC16" i="12" s="1"/>
  <c r="AT12" i="12"/>
  <c r="AT13" i="12" s="1"/>
  <c r="AP11" i="12"/>
  <c r="AP12" i="12" l="1"/>
  <c r="BT12" i="12"/>
  <c r="BN12" i="12"/>
  <c r="BP11" i="12"/>
  <c r="CM14" i="12"/>
  <c r="CM15" i="12" s="1"/>
  <c r="CM16" i="12" s="1"/>
  <c r="CN13" i="12"/>
  <c r="CQ13" i="12" s="1"/>
  <c r="AG14" i="12"/>
  <c r="BD13" i="12"/>
  <c r="BD14" i="12" s="1"/>
  <c r="BD15" i="12" s="1"/>
  <c r="BD16" i="12" s="1"/>
  <c r="CC14" i="12"/>
  <c r="CC15" i="12" s="1"/>
  <c r="CC16" i="12" s="1"/>
  <c r="CG12" i="12"/>
  <c r="BG12" i="12"/>
  <c r="AW12" i="12"/>
  <c r="AD16" i="12"/>
  <c r="AG16" i="12" s="1"/>
  <c r="AG15" i="12"/>
  <c r="AW13" i="12"/>
  <c r="AT14" i="12"/>
  <c r="BP12" i="12" l="1"/>
  <c r="BN13" i="12"/>
  <c r="BP13" i="12" s="1"/>
  <c r="F19" i="12" s="1"/>
  <c r="BT13" i="12"/>
  <c r="BW12" i="12"/>
  <c r="X19" i="12"/>
  <c r="CN14" i="12"/>
  <c r="CN15" i="12" s="1"/>
  <c r="CN16" i="12" s="1"/>
  <c r="BG13" i="12"/>
  <c r="CD14" i="12"/>
  <c r="AT15" i="12"/>
  <c r="AW14" i="12"/>
  <c r="BT14" i="12" l="1"/>
  <c r="BW13" i="12"/>
  <c r="CQ14" i="12"/>
  <c r="CQ15" i="12"/>
  <c r="CQ16" i="12"/>
  <c r="CG13" i="12"/>
  <c r="CG14" i="12"/>
  <c r="CD15" i="12"/>
  <c r="BG14" i="12"/>
  <c r="AT16" i="12"/>
  <c r="AW16" i="12" s="1"/>
  <c r="AW15" i="12"/>
  <c r="BW14" i="12" l="1"/>
  <c r="BT15" i="12"/>
  <c r="CG15" i="12"/>
  <c r="CD16" i="12"/>
  <c r="CG16" i="12" s="1"/>
  <c r="BG16" i="12"/>
  <c r="BG15" i="12"/>
  <c r="BT16" i="12" l="1"/>
  <c r="BW16" i="12" s="1"/>
  <c r="BW15" i="12"/>
  <c r="AN19" i="12"/>
  <c r="BN19" i="12" l="1"/>
  <c r="F20" i="12" s="1"/>
  <c r="F22" i="12" s="1"/>
  <c r="F23" i="12" l="1"/>
  <c r="D25" i="12"/>
  <c r="F25" i="12"/>
  <c r="D26" i="12"/>
  <c r="F26" i="12"/>
</calcChain>
</file>

<file path=xl/sharedStrings.xml><?xml version="1.0" encoding="utf-8"?>
<sst xmlns="http://schemas.openxmlformats.org/spreadsheetml/2006/main" count="65" uniqueCount="57">
  <si>
    <t>Pro Team</t>
  </si>
  <si>
    <t>Bronze Team</t>
  </si>
  <si>
    <t>Silver Team</t>
  </si>
  <si>
    <t>HNT Price</t>
  </si>
  <si>
    <t>Number of Referred Affiliates</t>
  </si>
  <si>
    <t>By Other Affilates</t>
  </si>
  <si>
    <t xml:space="preserve">Personally by You </t>
  </si>
  <si>
    <t>Average HNT Per Unit</t>
  </si>
  <si>
    <t>5% Bronze</t>
  </si>
  <si>
    <t>5% Silver</t>
  </si>
  <si>
    <t>10% Bronze - Silver</t>
  </si>
  <si>
    <t>5% Gold</t>
  </si>
  <si>
    <t>10% Silver - Gold</t>
  </si>
  <si>
    <t>15% Bronze - Silver - Gold</t>
  </si>
  <si>
    <t>Gold Team</t>
  </si>
  <si>
    <t>Bronze Coded Bonuses</t>
  </si>
  <si>
    <t>Silver Coded Bonuses</t>
  </si>
  <si>
    <t>Gold Coded Bonuses</t>
  </si>
  <si>
    <t>Referral Commissions</t>
  </si>
  <si>
    <t>Coded Bonuses</t>
  </si>
  <si>
    <t>This is not a guarantee of income. This is just an example  of potential income based upon the perameters posted.</t>
  </si>
  <si>
    <t>Calculations based on 5 levels</t>
  </si>
  <si>
    <t xml:space="preserve">Unilvel Payout </t>
  </si>
  <si>
    <t>Unilevel</t>
  </si>
  <si>
    <t>Binary</t>
  </si>
  <si>
    <t># Personals</t>
  </si>
  <si>
    <t xml:space="preserve">This is not a guarantee of income. This is just an example of income based on the referral reward system payout assuming all IBOs will be doing the same activity. Your success will be dependent upon what you do. </t>
  </si>
  <si>
    <t>Retail Price</t>
  </si>
  <si>
    <t>IBOs</t>
  </si>
  <si>
    <t>IBO Unilevel</t>
  </si>
  <si>
    <t>7 and over</t>
  </si>
  <si>
    <t>Total</t>
  </si>
  <si>
    <t>Uni-Level</t>
  </si>
  <si>
    <t>BV per</t>
  </si>
  <si>
    <t>7 and more</t>
  </si>
  <si>
    <t>Monthly</t>
  </si>
  <si>
    <t>Annual</t>
  </si>
  <si>
    <t>New</t>
  </si>
  <si>
    <t>Sales</t>
  </si>
  <si>
    <t>Monthly CASH</t>
  </si>
  <si>
    <t>CASH</t>
  </si>
  <si>
    <t>Commissions</t>
  </si>
  <si>
    <t>Leg</t>
  </si>
  <si>
    <t>Income</t>
  </si>
  <si>
    <t>Personally Sponsored Members</t>
  </si>
  <si>
    <t>Binary Payout</t>
  </si>
  <si>
    <t>BV</t>
  </si>
  <si>
    <t>Total HNT</t>
  </si>
  <si>
    <t>Total Dollars</t>
  </si>
  <si>
    <t>Personal Unit</t>
  </si>
  <si>
    <t>Personal Commissions</t>
  </si>
  <si>
    <t>Numbe of Units You Have</t>
  </si>
  <si>
    <t>20% Referral</t>
  </si>
  <si>
    <t>25% Referral - Bronze</t>
  </si>
  <si>
    <t xml:space="preserve">30% Referral - Bronze - Silver </t>
  </si>
  <si>
    <t xml:space="preserve">35% Referral - Bronze - Silver - Gold </t>
  </si>
  <si>
    <t>25%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</si>
</sst>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3" x14ac:knownFonts="1">
    <font>
      <sz val="11"/>
      <color theme="1"/>
      <name val="Calibri"/>
      <family val="2"/>
      <scheme val="minor"/>
    </font>
    <font>
      <sz val="11"/>
      <color rgb="FF00FF00"/>
      <name val="Calibri"/>
      <family val="2"/>
      <scheme val="minor"/>
    </font>
    <font>
      <sz val="22"/>
      <color theme="1"/>
      <name val="Coolsville"/>
    </font>
    <font>
      <sz val="11"/>
      <color theme="1"/>
      <name val="Calibri"/>
      <family val="2"/>
      <scheme val="minor"/>
    </font>
    <font>
      <sz val="11"/>
      <color theme="0"/>
      <name val="Calibri"/>
      <family val="2"/>
      <scheme val="minor"/>
    </font>
    <font>
      <sz val="20"/>
      <color theme="1"/>
      <name val="Times New Roman"/>
      <family val="1"/>
    </font>
    <font>
      <sz val="20"/>
      <color rgb="FFFF0000"/>
      <name val="Times New Roman"/>
      <family val="1"/>
    </font>
    <font>
      <sz val="12"/>
      <color theme="1"/>
      <name val="Times New Roman"/>
      <family val="1"/>
    </font>
    <font>
      <sz val="24"/>
      <name val="Times New Roman"/>
      <family val="1"/>
    </font>
    <font>
      <b/>
      <sz val="18"/>
      <color theme="1"/>
      <name val="Times New Roman"/>
      <family val="1"/>
    </font>
    <font>
      <b/>
      <sz val="18"/>
      <color theme="1"/>
      <name val="Calibri"/>
      <family val="2"/>
      <scheme val="minor"/>
    </font>
    <font>
      <sz val="20"/>
      <color rgb="FF00FF00"/>
      <name val="Times New Roman"/>
      <family val="1"/>
    </font>
    <font>
      <sz val="20"/>
      <color theme="1"/>
      <name val="Calibri"/>
      <family val="2"/>
      <scheme val="minor"/>
    </font>
    <font>
      <sz val="18"/>
      <color theme="1"/>
      <name val="Times New Roman"/>
      <family val="1"/>
    </font>
    <font>
      <b/>
      <sz val="26"/>
      <color theme="1"/>
      <name val="Times New Roman"/>
      <family val="1"/>
    </font>
    <font>
      <sz val="18"/>
      <color theme="1"/>
      <name val="Calibri"/>
      <family val="2"/>
      <scheme val="minor"/>
    </font>
    <font>
      <sz val="14"/>
      <color theme="1"/>
      <name val="Times New Roman"/>
      <family val="1"/>
    </font>
    <font>
      <sz val="11"/>
      <color theme="1"/>
      <name val="Times New Roman"/>
      <family val="1"/>
    </font>
    <font>
      <sz val="20"/>
      <name val="Times New Roman"/>
      <family val="1"/>
    </font>
    <font>
      <sz val="16"/>
      <color theme="1"/>
      <name val="Times New Roman"/>
      <family val="1"/>
    </font>
    <font>
      <sz val="16"/>
      <color theme="1"/>
      <name val="Calibri"/>
      <family val="2"/>
      <scheme val="minor"/>
    </font>
    <font>
      <sz val="20"/>
      <color theme="0"/>
      <name val="Times New Roman"/>
      <family val="1"/>
    </font>
    <font>
      <sz val="12"/>
      <color theme="0"/>
      <name val="Times New Roman"/>
      <family val="1"/>
    </font>
  </fonts>
  <fills count="12">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rgb="FF00B0F0"/>
        <bgColor indexed="64"/>
      </patternFill>
    </fill>
    <fill>
      <patternFill patternType="solid">
        <fgColor theme="1"/>
        <bgColor indexed="64"/>
      </patternFill>
    </fill>
    <fill>
      <patternFill patternType="solid">
        <fgColor theme="2"/>
        <bgColor indexed="64"/>
      </patternFill>
    </fill>
    <fill>
      <patternFill patternType="solid">
        <fgColor theme="5"/>
        <bgColor indexed="64"/>
      </patternFill>
    </fill>
    <fill>
      <patternFill patternType="solid">
        <fgColor theme="0" tint="-0.249977111117893"/>
        <bgColor indexed="64"/>
      </patternFill>
    </fill>
    <fill>
      <patternFill patternType="solid">
        <fgColor theme="9"/>
        <bgColor indexed="64"/>
      </patternFill>
    </fill>
    <fill>
      <patternFill patternType="solid">
        <fgColor theme="7"/>
        <bgColor indexed="64"/>
      </patternFill>
    </fill>
    <fill>
      <patternFill patternType="solid">
        <fgColor theme="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diagonal/>
    </border>
    <border>
      <left/>
      <right style="thick">
        <color auto="1"/>
      </right>
      <top/>
      <bottom/>
      <diagonal/>
    </border>
    <border>
      <left style="thick">
        <color auto="1"/>
      </left>
      <right style="thick">
        <color auto="1"/>
      </right>
      <top/>
      <bottom/>
      <diagonal/>
    </border>
    <border>
      <left style="thick">
        <color auto="1"/>
      </left>
      <right style="thick">
        <color auto="1"/>
      </right>
      <top style="thick">
        <color theme="1"/>
      </top>
      <bottom style="thin">
        <color theme="0" tint="-0.34998626667073579"/>
      </bottom>
      <diagonal/>
    </border>
    <border>
      <left style="thick">
        <color auto="1"/>
      </left>
      <right style="thick">
        <color auto="1"/>
      </right>
      <top style="thin">
        <color theme="0" tint="-0.34998626667073579"/>
      </top>
      <bottom style="thin">
        <color theme="0" tint="-0.34998626667073579"/>
      </bottom>
      <diagonal/>
    </border>
    <border>
      <left style="thick">
        <color auto="1"/>
      </left>
      <right style="thick">
        <color auto="1"/>
      </right>
      <top style="thin">
        <color theme="0" tint="-0.34998626667073579"/>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style="thick">
        <color auto="1"/>
      </top>
      <bottom/>
      <diagonal/>
    </border>
    <border>
      <left style="medium">
        <color indexed="64"/>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indexed="64"/>
      </right>
      <top style="thick">
        <color auto="1"/>
      </top>
      <bottom/>
      <diagonal/>
    </border>
    <border>
      <left style="thick">
        <color auto="1"/>
      </left>
      <right/>
      <top/>
      <bottom style="medium">
        <color indexed="64"/>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top style="medium">
        <color indexed="64"/>
      </top>
      <bottom style="thick">
        <color auto="1"/>
      </bottom>
      <diagonal/>
    </border>
    <border>
      <left style="medium">
        <color indexed="64"/>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indexed="64"/>
      </right>
      <top/>
      <bottom style="thick">
        <color auto="1"/>
      </bottom>
      <diagonal/>
    </border>
    <border>
      <left style="thick">
        <color auto="1"/>
      </left>
      <right/>
      <top style="medium">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bottom style="thick">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indexed="64"/>
      </left>
      <right style="thin">
        <color auto="1"/>
      </right>
      <top style="thin">
        <color auto="1"/>
      </top>
      <bottom style="thick">
        <color auto="1"/>
      </bottom>
      <diagonal/>
    </border>
    <border>
      <left style="thin">
        <color auto="1"/>
      </left>
      <right style="medium">
        <color indexed="64"/>
      </right>
      <top style="thin">
        <color auto="1"/>
      </top>
      <bottom style="thick">
        <color auto="1"/>
      </bottom>
      <diagonal/>
    </border>
    <border>
      <left/>
      <right style="thick">
        <color auto="1"/>
      </right>
      <top style="thin">
        <color auto="1"/>
      </top>
      <bottom style="thick">
        <color auto="1"/>
      </bottom>
      <diagonal/>
    </border>
  </borders>
  <cellStyleXfs count="2">
    <xf numFmtId="0" fontId="0" fillId="0" borderId="0"/>
    <xf numFmtId="9" fontId="3" fillId="0" borderId="0" applyFont="0" applyFill="0" applyBorder="0" applyAlignment="0" applyProtection="0"/>
  </cellStyleXfs>
  <cellXfs count="255">
    <xf numFmtId="0" fontId="0" fillId="0" borderId="0" xfId="0"/>
    <xf numFmtId="0" fontId="0" fillId="4" borderId="0" xfId="0" applyFill="1"/>
    <xf numFmtId="0" fontId="0" fillId="0" borderId="0" xfId="0" applyFill="1"/>
    <xf numFmtId="0" fontId="0" fillId="7" borderId="0" xfId="0" applyFill="1" applyAlignment="1">
      <alignment horizontal="center" vertical="center"/>
    </xf>
    <xf numFmtId="0" fontId="0" fillId="9" borderId="0" xfId="0" applyFill="1" applyAlignment="1">
      <alignment horizontal="center" vertical="center"/>
    </xf>
    <xf numFmtId="0" fontId="0" fillId="10" borderId="0" xfId="0" applyFill="1"/>
    <xf numFmtId="0" fontId="0" fillId="10" borderId="0" xfId="0" applyFill="1" applyAlignment="1">
      <alignment horizontal="center" vertical="center"/>
    </xf>
    <xf numFmtId="164" fontId="0" fillId="10" borderId="0" xfId="0" applyNumberFormat="1" applyFill="1"/>
    <xf numFmtId="0" fontId="0" fillId="0" borderId="0" xfId="0" applyFill="1" applyAlignment="1">
      <alignment horizontal="center" vertical="center"/>
    </xf>
    <xf numFmtId="164" fontId="0" fillId="0" borderId="0" xfId="0" applyNumberFormat="1" applyFill="1"/>
    <xf numFmtId="3" fontId="0" fillId="0" borderId="0" xfId="0" applyNumberFormat="1" applyFill="1"/>
    <xf numFmtId="3" fontId="0" fillId="0" borderId="0" xfId="0" applyNumberFormat="1" applyFill="1" applyAlignment="1">
      <alignment horizontal="center"/>
    </xf>
    <xf numFmtId="165" fontId="0" fillId="0" borderId="0" xfId="0" applyNumberFormat="1" applyFill="1" applyAlignment="1">
      <alignment horizontal="center"/>
    </xf>
    <xf numFmtId="3" fontId="0" fillId="0" borderId="0" xfId="0" applyNumberFormat="1" applyFill="1" applyAlignment="1">
      <alignment horizontal="center" vertical="center"/>
    </xf>
    <xf numFmtId="0" fontId="0" fillId="4" borderId="0" xfId="0" applyFill="1" applyAlignment="1">
      <alignment horizontal="center" vertical="center"/>
    </xf>
    <xf numFmtId="0" fontId="0" fillId="0" borderId="0" xfId="0" applyFont="1"/>
    <xf numFmtId="0" fontId="0" fillId="11" borderId="0" xfId="0" applyFill="1"/>
    <xf numFmtId="0" fontId="0" fillId="11" borderId="9" xfId="0" applyFill="1" applyBorder="1"/>
    <xf numFmtId="0" fontId="0" fillId="11" borderId="10" xfId="0" applyFill="1" applyBorder="1"/>
    <xf numFmtId="0" fontId="0" fillId="0" borderId="1" xfId="0" applyBorder="1"/>
    <xf numFmtId="0" fontId="0" fillId="0" borderId="2" xfId="0" applyBorder="1"/>
    <xf numFmtId="0" fontId="0" fillId="0" borderId="10" xfId="0" applyBorder="1"/>
    <xf numFmtId="0" fontId="0" fillId="0" borderId="0" xfId="0" applyBorder="1"/>
    <xf numFmtId="0" fontId="0" fillId="0" borderId="4" xfId="0" applyBorder="1"/>
    <xf numFmtId="0" fontId="0" fillId="0" borderId="5" xfId="0" applyBorder="1"/>
    <xf numFmtId="0" fontId="0" fillId="0" borderId="12" xfId="0" applyBorder="1"/>
    <xf numFmtId="0" fontId="0" fillId="0" borderId="13" xfId="0" applyBorder="1"/>
    <xf numFmtId="0" fontId="0" fillId="11" borderId="13" xfId="0" applyFill="1" applyBorder="1"/>
    <xf numFmtId="0" fontId="1" fillId="5" borderId="3" xfId="0" applyFont="1" applyFill="1" applyBorder="1" applyAlignment="1">
      <alignment horizontal="center"/>
    </xf>
    <xf numFmtId="164" fontId="1" fillId="5" borderId="11" xfId="0" applyNumberFormat="1" applyFont="1" applyFill="1" applyBorder="1" applyAlignment="1">
      <alignment horizontal="center"/>
    </xf>
    <xf numFmtId="0" fontId="1" fillId="5" borderId="11" xfId="0" applyFont="1" applyFill="1" applyBorder="1" applyAlignment="1">
      <alignment horizontal="center"/>
    </xf>
    <xf numFmtId="0" fontId="0" fillId="0" borderId="11" xfId="0" applyBorder="1"/>
    <xf numFmtId="0" fontId="1" fillId="5" borderId="6" xfId="0" applyFont="1" applyFill="1" applyBorder="1" applyAlignment="1">
      <alignment horizontal="center"/>
    </xf>
    <xf numFmtId="0" fontId="0" fillId="11" borderId="1" xfId="0" applyFill="1" applyBorder="1"/>
    <xf numFmtId="0" fontId="0" fillId="11" borderId="2" xfId="0" applyFill="1" applyBorder="1"/>
    <xf numFmtId="0" fontId="0" fillId="11" borderId="0" xfId="0" applyFill="1" applyBorder="1"/>
    <xf numFmtId="0" fontId="0" fillId="11" borderId="4" xfId="0" applyFill="1" applyBorder="1"/>
    <xf numFmtId="0" fontId="0" fillId="11" borderId="5" xfId="0" applyFill="1" applyBorder="1"/>
    <xf numFmtId="0" fontId="4" fillId="0" borderId="0" xfId="0" applyFont="1" applyAlignment="1">
      <alignment horizontal="center"/>
    </xf>
    <xf numFmtId="165" fontId="4" fillId="0" borderId="0" xfId="0" applyNumberFormat="1" applyFont="1" applyAlignment="1">
      <alignment horizontal="center"/>
    </xf>
    <xf numFmtId="9" fontId="0" fillId="11" borderId="1" xfId="0" applyNumberFormat="1" applyFill="1" applyBorder="1"/>
    <xf numFmtId="9" fontId="0" fillId="11" borderId="2" xfId="0" applyNumberFormat="1" applyFill="1" applyBorder="1"/>
    <xf numFmtId="9" fontId="0" fillId="11" borderId="4" xfId="0" applyNumberFormat="1" applyFill="1" applyBorder="1"/>
    <xf numFmtId="9" fontId="0" fillId="11" borderId="5" xfId="0" applyNumberFormat="1" applyFill="1" applyBorder="1"/>
    <xf numFmtId="165" fontId="0" fillId="11" borderId="2" xfId="0" applyNumberFormat="1" applyFill="1" applyBorder="1" applyAlignment="1">
      <alignment horizontal="left" indent="1"/>
    </xf>
    <xf numFmtId="165" fontId="0" fillId="11" borderId="5" xfId="0" applyNumberFormat="1" applyFill="1" applyBorder="1" applyAlignment="1">
      <alignment horizontal="left" indent="1"/>
    </xf>
    <xf numFmtId="0" fontId="4" fillId="0" borderId="0" xfId="0" applyFont="1"/>
    <xf numFmtId="164" fontId="4" fillId="0" borderId="0" xfId="0" applyNumberFormat="1" applyFont="1"/>
    <xf numFmtId="0" fontId="5" fillId="11" borderId="0" xfId="0" applyFont="1" applyFill="1"/>
    <xf numFmtId="164" fontId="6" fillId="11" borderId="0" xfId="0" applyNumberFormat="1" applyFont="1" applyFill="1" applyAlignment="1">
      <alignment horizontal="center" vertical="center"/>
    </xf>
    <xf numFmtId="0" fontId="7" fillId="11" borderId="0" xfId="0" applyFont="1" applyFill="1"/>
    <xf numFmtId="0" fontId="5" fillId="0" borderId="0" xfId="0" applyFont="1"/>
    <xf numFmtId="0" fontId="8" fillId="11" borderId="15" xfId="0" applyFont="1" applyFill="1" applyBorder="1" applyAlignment="1">
      <alignment horizontal="center" vertical="center"/>
    </xf>
    <xf numFmtId="0" fontId="0" fillId="11" borderId="16" xfId="0" applyFill="1" applyBorder="1" applyAlignment="1">
      <alignment horizontal="center" vertical="center"/>
    </xf>
    <xf numFmtId="0" fontId="0" fillId="11" borderId="17" xfId="0"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8" fillId="11" borderId="9" xfId="0" applyFont="1" applyFill="1" applyBorder="1" applyAlignment="1">
      <alignment horizontal="center" vertical="center"/>
    </xf>
    <xf numFmtId="0" fontId="0" fillId="11" borderId="0" xfId="0" applyFill="1" applyAlignment="1">
      <alignment horizontal="center" vertical="center"/>
    </xf>
    <xf numFmtId="0" fontId="0" fillId="11" borderId="19" xfId="0" applyFill="1" applyBorder="1" applyAlignment="1">
      <alignment horizontal="center" vertical="center"/>
    </xf>
    <xf numFmtId="0" fontId="5" fillId="3" borderId="0" xfId="0" applyFont="1" applyFill="1" applyAlignment="1">
      <alignment horizontal="center" vertical="center"/>
    </xf>
    <xf numFmtId="0" fontId="5" fillId="3" borderId="19" xfId="0" applyFont="1" applyFill="1" applyBorder="1" applyAlignment="1">
      <alignment horizontal="center" vertical="center"/>
    </xf>
    <xf numFmtId="0" fontId="0" fillId="11" borderId="9" xfId="0" applyFill="1" applyBorder="1" applyAlignment="1">
      <alignment horizontal="center" vertical="center"/>
    </xf>
    <xf numFmtId="164" fontId="11" fillId="5" borderId="21" xfId="0" applyNumberFormat="1" applyFont="1" applyFill="1" applyBorder="1" applyAlignment="1">
      <alignment horizontal="center" vertical="center"/>
    </xf>
    <xf numFmtId="164" fontId="5" fillId="3" borderId="0" xfId="0" applyNumberFormat="1" applyFont="1" applyFill="1" applyAlignment="1">
      <alignment horizontal="center" vertical="center"/>
    </xf>
    <xf numFmtId="10" fontId="5" fillId="3" borderId="0" xfId="0" applyNumberFormat="1" applyFont="1" applyFill="1" applyAlignment="1">
      <alignment horizontal="center" vertical="center"/>
    </xf>
    <xf numFmtId="164" fontId="11" fillId="5" borderId="22" xfId="0" applyNumberFormat="1" applyFont="1" applyFill="1" applyBorder="1" applyAlignment="1">
      <alignment horizontal="center" vertical="center"/>
    </xf>
    <xf numFmtId="164" fontId="11" fillId="5" borderId="23" xfId="0" applyNumberFormat="1" applyFont="1" applyFill="1" applyBorder="1" applyAlignment="1">
      <alignment horizontal="center" vertical="center"/>
    </xf>
    <xf numFmtId="0" fontId="5" fillId="0" borderId="29" xfId="0" applyFont="1" applyBorder="1"/>
    <xf numFmtId="0" fontId="7" fillId="0" borderId="30" xfId="0" applyFont="1" applyBorder="1"/>
    <xf numFmtId="0" fontId="7" fillId="0" borderId="29" xfId="0" applyFont="1" applyBorder="1"/>
    <xf numFmtId="0" fontId="5" fillId="0" borderId="34" xfId="0" applyFont="1" applyBorder="1"/>
    <xf numFmtId="0" fontId="5" fillId="0" borderId="16" xfId="0" applyFont="1" applyBorder="1"/>
    <xf numFmtId="0" fontId="5" fillId="11" borderId="35" xfId="0" applyFont="1" applyFill="1" applyBorder="1" applyAlignment="1">
      <alignment horizontal="center"/>
    </xf>
    <xf numFmtId="0" fontId="7" fillId="11" borderId="36" xfId="0" applyFont="1" applyFill="1" applyBorder="1" applyAlignment="1">
      <alignment horizontal="center"/>
    </xf>
    <xf numFmtId="0" fontId="5" fillId="11" borderId="36" xfId="0" applyFont="1" applyFill="1" applyBorder="1" applyAlignment="1">
      <alignment horizontal="center"/>
    </xf>
    <xf numFmtId="0" fontId="7" fillId="11" borderId="36" xfId="0" applyFont="1" applyFill="1" applyBorder="1"/>
    <xf numFmtId="0" fontId="7" fillId="2" borderId="36" xfId="0" applyFont="1" applyFill="1" applyBorder="1"/>
    <xf numFmtId="0" fontId="5" fillId="11" borderId="37" xfId="0" applyFont="1" applyFill="1" applyBorder="1" applyAlignment="1">
      <alignment horizontal="center"/>
    </xf>
    <xf numFmtId="0" fontId="14" fillId="11" borderId="17" xfId="0" applyFont="1" applyFill="1" applyBorder="1" applyAlignment="1">
      <alignment horizontal="center"/>
    </xf>
    <xf numFmtId="0" fontId="16" fillId="11" borderId="39" xfId="0" applyFont="1" applyFill="1" applyBorder="1" applyAlignment="1">
      <alignment horizontal="center" vertical="center"/>
    </xf>
    <xf numFmtId="0" fontId="16" fillId="11" borderId="40" xfId="0" applyFont="1" applyFill="1" applyBorder="1" applyAlignment="1">
      <alignment horizontal="center" vertical="center"/>
    </xf>
    <xf numFmtId="0" fontId="5" fillId="0" borderId="41" xfId="0" applyFont="1" applyBorder="1"/>
    <xf numFmtId="0" fontId="7" fillId="0" borderId="42" xfId="0" applyFont="1" applyBorder="1"/>
    <xf numFmtId="0" fontId="7" fillId="0" borderId="41" xfId="0" applyFont="1" applyBorder="1"/>
    <xf numFmtId="0" fontId="7" fillId="0" borderId="39" xfId="0" applyFont="1" applyBorder="1" applyAlignment="1">
      <alignment horizontal="center" vertical="center"/>
    </xf>
    <xf numFmtId="0" fontId="7" fillId="0" borderId="42" xfId="0" applyFont="1" applyBorder="1" applyAlignment="1">
      <alignment horizontal="center" vertical="center"/>
    </xf>
    <xf numFmtId="0" fontId="5" fillId="0" borderId="40" xfId="0" applyFont="1" applyBorder="1"/>
    <xf numFmtId="0" fontId="17" fillId="11" borderId="43"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5" fillId="11" borderId="44" xfId="0" applyFont="1" applyFill="1" applyBorder="1" applyAlignment="1">
      <alignment horizontal="center" vertical="top"/>
    </xf>
    <xf numFmtId="0" fontId="7" fillId="11" borderId="45" xfId="0" applyFont="1" applyFill="1" applyBorder="1" applyAlignment="1">
      <alignment horizontal="center" vertical="top"/>
    </xf>
    <xf numFmtId="0" fontId="5" fillId="11" borderId="45" xfId="0" applyFont="1" applyFill="1" applyBorder="1" applyAlignment="1">
      <alignment horizontal="center" vertical="top"/>
    </xf>
    <xf numFmtId="0" fontId="7" fillId="11" borderId="45" xfId="0" applyFont="1" applyFill="1" applyBorder="1" applyAlignment="1">
      <alignment vertical="top"/>
    </xf>
    <xf numFmtId="0" fontId="7" fillId="2" borderId="45" xfId="0" applyFont="1" applyFill="1" applyBorder="1" applyAlignment="1">
      <alignment vertical="top"/>
    </xf>
    <xf numFmtId="0" fontId="5" fillId="11" borderId="46" xfId="0" applyFont="1" applyFill="1" applyBorder="1" applyAlignment="1">
      <alignment horizontal="center" vertical="top"/>
    </xf>
    <xf numFmtId="0" fontId="14" fillId="11" borderId="26" xfId="0" applyFont="1" applyFill="1" applyBorder="1" applyAlignment="1">
      <alignment horizontal="center" vertical="top"/>
    </xf>
    <xf numFmtId="0" fontId="18" fillId="3" borderId="47" xfId="0" applyFont="1" applyFill="1" applyBorder="1" applyAlignment="1">
      <alignment horizontal="center" vertical="center"/>
    </xf>
    <xf numFmtId="0" fontId="18" fillId="3" borderId="7" xfId="0" applyFont="1" applyFill="1" applyBorder="1" applyAlignment="1">
      <alignment horizontal="center" vertical="center"/>
    </xf>
    <xf numFmtId="3" fontId="5" fillId="0" borderId="48" xfId="0" applyNumberFormat="1" applyFont="1" applyBorder="1" applyAlignment="1">
      <alignment horizontal="right" indent="1"/>
    </xf>
    <xf numFmtId="3" fontId="5" fillId="0" borderId="49" xfId="0" applyNumberFormat="1" applyFont="1" applyBorder="1" applyAlignment="1">
      <alignment horizontal="right" indent="1"/>
    </xf>
    <xf numFmtId="3" fontId="5" fillId="0" borderId="50" xfId="0" applyNumberFormat="1" applyFont="1" applyBorder="1"/>
    <xf numFmtId="165" fontId="7" fillId="0" borderId="51" xfId="0" applyNumberFormat="1" applyFont="1" applyBorder="1"/>
    <xf numFmtId="165" fontId="7" fillId="0" borderId="50" xfId="0" applyNumberFormat="1" applyFont="1" applyBorder="1"/>
    <xf numFmtId="164" fontId="16" fillId="0" borderId="48" xfId="0" applyNumberFormat="1" applyFont="1" applyBorder="1"/>
    <xf numFmtId="165" fontId="16" fillId="0" borderId="51" xfId="0" applyNumberFormat="1" applyFont="1" applyBorder="1"/>
    <xf numFmtId="10" fontId="16" fillId="0" borderId="49" xfId="0" applyNumberFormat="1" applyFont="1" applyBorder="1"/>
    <xf numFmtId="165" fontId="5" fillId="0" borderId="50" xfId="0" applyNumberFormat="1" applyFont="1" applyBorder="1" applyAlignment="1">
      <alignment horizontal="right" indent="1"/>
    </xf>
    <xf numFmtId="0" fontId="7" fillId="0" borderId="51" xfId="0" applyFont="1" applyBorder="1" applyAlignment="1">
      <alignment horizontal="right" indent="1"/>
    </xf>
    <xf numFmtId="0" fontId="7" fillId="0" borderId="52" xfId="0" applyFont="1" applyBorder="1" applyAlignment="1">
      <alignment horizontal="right" indent="1"/>
    </xf>
    <xf numFmtId="165" fontId="5" fillId="0" borderId="53" xfId="0" applyNumberFormat="1" applyFont="1" applyBorder="1" applyAlignment="1">
      <alignment horizontal="right" indent="1"/>
    </xf>
    <xf numFmtId="9" fontId="7" fillId="0" borderId="51" xfId="1" applyFont="1" applyBorder="1" applyAlignment="1">
      <alignment horizontal="right" indent="1"/>
    </xf>
    <xf numFmtId="164" fontId="7" fillId="0" borderId="51" xfId="0" applyNumberFormat="1" applyFont="1" applyBorder="1" applyAlignment="1">
      <alignment horizontal="right" indent="1"/>
    </xf>
    <xf numFmtId="164" fontId="5" fillId="0" borderId="51" xfId="0" applyNumberFormat="1" applyFont="1" applyBorder="1" applyAlignment="1">
      <alignment horizontal="right" indent="1"/>
    </xf>
    <xf numFmtId="0" fontId="7" fillId="2" borderId="51" xfId="0" applyFont="1" applyFill="1" applyBorder="1" applyAlignment="1">
      <alignment horizontal="right" indent="1"/>
    </xf>
    <xf numFmtId="0" fontId="7" fillId="11" borderId="51" xfId="0" applyFont="1" applyFill="1" applyBorder="1" applyAlignment="1">
      <alignment horizontal="right" indent="1"/>
    </xf>
    <xf numFmtId="165" fontId="5" fillId="0" borderId="51" xfId="0" applyNumberFormat="1" applyFont="1" applyBorder="1" applyAlignment="1">
      <alignment horizontal="right" indent="1"/>
    </xf>
    <xf numFmtId="165" fontId="5" fillId="0" borderId="54" xfId="0" applyNumberFormat="1" applyFont="1" applyBorder="1" applyAlignment="1">
      <alignment horizontal="right" indent="1"/>
    </xf>
    <xf numFmtId="165" fontId="14" fillId="0" borderId="55" xfId="0" applyNumberFormat="1" applyFont="1" applyBorder="1" applyAlignment="1">
      <alignment horizontal="right" indent="2"/>
    </xf>
    <xf numFmtId="3" fontId="5" fillId="0" borderId="56" xfId="0" applyNumberFormat="1" applyFont="1" applyBorder="1" applyAlignment="1">
      <alignment horizontal="right" indent="1"/>
    </xf>
    <xf numFmtId="3" fontId="5" fillId="0" borderId="57" xfId="0" applyNumberFormat="1" applyFont="1" applyBorder="1" applyAlignment="1">
      <alignment horizontal="right" indent="1"/>
    </xf>
    <xf numFmtId="3" fontId="5" fillId="0" borderId="58" xfId="0" applyNumberFormat="1" applyFont="1" applyBorder="1"/>
    <xf numFmtId="165" fontId="7" fillId="0" borderId="59" xfId="0" applyNumberFormat="1" applyFont="1" applyBorder="1"/>
    <xf numFmtId="165" fontId="7" fillId="0" borderId="58" xfId="0" applyNumberFormat="1" applyFont="1" applyBorder="1"/>
    <xf numFmtId="165" fontId="16" fillId="0" borderId="59" xfId="0" applyNumberFormat="1" applyFont="1" applyBorder="1"/>
    <xf numFmtId="165" fontId="5" fillId="0" borderId="60" xfId="0" applyNumberFormat="1" applyFont="1" applyBorder="1" applyAlignment="1">
      <alignment horizontal="right" indent="1"/>
    </xf>
    <xf numFmtId="9" fontId="7" fillId="0" borderId="59" xfId="1" applyFont="1" applyBorder="1" applyAlignment="1">
      <alignment horizontal="right" indent="1"/>
    </xf>
    <xf numFmtId="165" fontId="5" fillId="0" borderId="61" xfId="0" applyNumberFormat="1" applyFont="1" applyBorder="1" applyAlignment="1">
      <alignment horizontal="right" indent="1"/>
    </xf>
    <xf numFmtId="165" fontId="14" fillId="0" borderId="62" xfId="0" applyNumberFormat="1" applyFont="1" applyBorder="1" applyAlignment="1">
      <alignment horizontal="right" indent="2"/>
    </xf>
    <xf numFmtId="164" fontId="18" fillId="3" borderId="7" xfId="0" applyNumberFormat="1" applyFont="1" applyFill="1" applyBorder="1" applyAlignment="1">
      <alignment horizontal="center" vertical="center"/>
    </xf>
    <xf numFmtId="3" fontId="5" fillId="0" borderId="39" xfId="0" applyNumberFormat="1" applyFont="1" applyBorder="1" applyAlignment="1">
      <alignment horizontal="right" indent="1"/>
    </xf>
    <xf numFmtId="3" fontId="5" fillId="0" borderId="40" xfId="0" applyNumberFormat="1" applyFont="1" applyBorder="1" applyAlignment="1">
      <alignment horizontal="right" indent="1"/>
    </xf>
    <xf numFmtId="3" fontId="5" fillId="0" borderId="41" xfId="0" applyNumberFormat="1" applyFont="1" applyBorder="1"/>
    <xf numFmtId="165" fontId="7" fillId="0" borderId="42" xfId="0" applyNumberFormat="1" applyFont="1" applyBorder="1"/>
    <xf numFmtId="165" fontId="7" fillId="0" borderId="41" xfId="0" applyNumberFormat="1" applyFont="1" applyBorder="1"/>
    <xf numFmtId="164" fontId="16" fillId="0" borderId="64" xfId="0" applyNumberFormat="1" applyFont="1" applyBorder="1"/>
    <xf numFmtId="165" fontId="16" fillId="0" borderId="42" xfId="0" applyNumberFormat="1" applyFont="1" applyBorder="1"/>
    <xf numFmtId="10" fontId="16" fillId="0" borderId="65" xfId="0" applyNumberFormat="1" applyFont="1" applyBorder="1"/>
    <xf numFmtId="165" fontId="5" fillId="0" borderId="66" xfId="0" applyNumberFormat="1" applyFont="1" applyBorder="1" applyAlignment="1">
      <alignment horizontal="right" indent="1"/>
    </xf>
    <xf numFmtId="0" fontId="7" fillId="0" borderId="45" xfId="0" applyFont="1" applyBorder="1" applyAlignment="1">
      <alignment horizontal="right" indent="1"/>
    </xf>
    <xf numFmtId="0" fontId="7" fillId="0" borderId="67" xfId="0" applyFont="1" applyBorder="1" applyAlignment="1">
      <alignment horizontal="right" indent="1"/>
    </xf>
    <xf numFmtId="165" fontId="5" fillId="0" borderId="68" xfId="0" applyNumberFormat="1" applyFont="1" applyBorder="1" applyAlignment="1">
      <alignment horizontal="right" indent="1"/>
    </xf>
    <xf numFmtId="9" fontId="7" fillId="0" borderId="42" xfId="1" applyFont="1" applyBorder="1" applyAlignment="1">
      <alignment horizontal="right" indent="1"/>
    </xf>
    <xf numFmtId="164" fontId="7" fillId="0" borderId="45" xfId="0" applyNumberFormat="1" applyFont="1" applyBorder="1" applyAlignment="1">
      <alignment horizontal="right" indent="1"/>
    </xf>
    <xf numFmtId="164" fontId="5" fillId="0" borderId="45" xfId="0" applyNumberFormat="1" applyFont="1" applyBorder="1" applyAlignment="1">
      <alignment horizontal="right" indent="1"/>
    </xf>
    <xf numFmtId="0" fontId="7" fillId="2" borderId="45" xfId="0" applyFont="1" applyFill="1" applyBorder="1" applyAlignment="1">
      <alignment horizontal="right" indent="1"/>
    </xf>
    <xf numFmtId="0" fontId="7" fillId="11" borderId="45" xfId="0" applyFont="1" applyFill="1" applyBorder="1" applyAlignment="1">
      <alignment horizontal="right" indent="1"/>
    </xf>
    <xf numFmtId="165" fontId="5" fillId="0" borderId="45" xfId="0" applyNumberFormat="1" applyFont="1" applyBorder="1" applyAlignment="1">
      <alignment horizontal="right" indent="1"/>
    </xf>
    <xf numFmtId="165" fontId="5" fillId="0" borderId="69" xfId="0" applyNumberFormat="1" applyFont="1" applyBorder="1" applyAlignment="1">
      <alignment horizontal="right" indent="1"/>
    </xf>
    <xf numFmtId="165" fontId="14" fillId="0" borderId="70" xfId="0" applyNumberFormat="1" applyFont="1" applyBorder="1" applyAlignment="1">
      <alignment horizontal="right" indent="2"/>
    </xf>
    <xf numFmtId="0" fontId="21" fillId="11" borderId="0" xfId="0" applyFont="1" applyFill="1"/>
    <xf numFmtId="0" fontId="22" fillId="11" borderId="0" xfId="0" applyFont="1" applyFill="1"/>
    <xf numFmtId="0" fontId="21" fillId="0" borderId="0" xfId="0" applyFont="1"/>
    <xf numFmtId="164" fontId="21" fillId="11" borderId="0" xfId="0" applyNumberFormat="1" applyFont="1" applyFill="1"/>
    <xf numFmtId="0" fontId="7" fillId="0" borderId="0" xfId="0" applyFont="1"/>
    <xf numFmtId="0" fontId="0" fillId="4" borderId="0" xfId="0" applyFont="1" applyFill="1" applyAlignment="1">
      <alignment horizontal="center" vertical="center"/>
    </xf>
    <xf numFmtId="0" fontId="0" fillId="9" borderId="0" xfId="0" applyFont="1" applyFill="1" applyAlignment="1">
      <alignment horizontal="center" vertical="center"/>
    </xf>
    <xf numFmtId="0" fontId="0" fillId="7" borderId="0" xfId="0" applyFont="1" applyFill="1" applyAlignment="1">
      <alignment horizontal="center" vertical="center"/>
    </xf>
    <xf numFmtId="0" fontId="0" fillId="0" borderId="0" xfId="0" applyFont="1" applyFill="1" applyAlignment="1">
      <alignment horizontal="center" vertical="center"/>
    </xf>
    <xf numFmtId="0" fontId="0" fillId="8" borderId="0" xfId="0" applyFont="1" applyFill="1" applyAlignment="1">
      <alignment horizontal="center" vertical="center"/>
    </xf>
    <xf numFmtId="0" fontId="0" fillId="10" borderId="0" xfId="0" applyFont="1" applyFill="1" applyAlignment="1">
      <alignment horizontal="center" vertical="center"/>
    </xf>
    <xf numFmtId="165" fontId="0" fillId="0" borderId="0" xfId="0" applyNumberFormat="1" applyFont="1" applyAlignment="1">
      <alignment horizontal="center"/>
    </xf>
    <xf numFmtId="165" fontId="0" fillId="0" borderId="0" xfId="0" applyNumberFormat="1" applyFont="1" applyFill="1" applyAlignment="1">
      <alignment horizontal="center"/>
    </xf>
    <xf numFmtId="164" fontId="0" fillId="4" borderId="0" xfId="0" applyNumberFormat="1" applyFont="1" applyFill="1"/>
    <xf numFmtId="164" fontId="0" fillId="9" borderId="0" xfId="0" applyNumberFormat="1" applyFont="1" applyFill="1"/>
    <xf numFmtId="0" fontId="0" fillId="6" borderId="0" xfId="0" applyFont="1" applyFill="1"/>
    <xf numFmtId="0" fontId="0" fillId="0" borderId="0" xfId="0" applyFont="1" applyFill="1" applyAlignment="1">
      <alignment horizontal="center"/>
    </xf>
    <xf numFmtId="164" fontId="0" fillId="7" borderId="0" xfId="0" applyNumberFormat="1" applyFont="1" applyFill="1"/>
    <xf numFmtId="0" fontId="0" fillId="8" borderId="0" xfId="0" applyFont="1" applyFill="1"/>
    <xf numFmtId="0" fontId="0" fillId="0" borderId="0" xfId="0" applyFont="1" applyAlignment="1">
      <alignment horizontal="center"/>
    </xf>
    <xf numFmtId="164" fontId="0" fillId="0" borderId="0" xfId="0" applyNumberFormat="1" applyFont="1" applyFill="1"/>
    <xf numFmtId="3" fontId="0" fillId="0" borderId="0" xfId="0" applyNumberFormat="1" applyFont="1" applyFill="1"/>
    <xf numFmtId="164" fontId="0" fillId="8" borderId="0" xfId="0" applyNumberFormat="1" applyFont="1" applyFill="1"/>
    <xf numFmtId="3" fontId="0" fillId="0" borderId="0" xfId="0" applyNumberFormat="1" applyFont="1" applyFill="1" applyAlignment="1">
      <alignment horizontal="center"/>
    </xf>
    <xf numFmtId="164" fontId="0" fillId="10" borderId="0" xfId="0" applyNumberFormat="1" applyFont="1" applyFill="1"/>
    <xf numFmtId="0" fontId="0" fillId="4" borderId="0" xfId="0" applyFont="1" applyFill="1"/>
    <xf numFmtId="0" fontId="0" fillId="9" borderId="0" xfId="0" applyFont="1" applyFill="1"/>
    <xf numFmtId="0" fontId="0" fillId="7" borderId="0" xfId="0" applyFont="1" applyFill="1"/>
    <xf numFmtId="0" fontId="0" fillId="0" borderId="0" xfId="0" applyFont="1" applyFill="1"/>
    <xf numFmtId="3" fontId="0" fillId="0" borderId="0" xfId="0" applyNumberFormat="1" applyFont="1" applyFill="1" applyAlignment="1">
      <alignment horizontal="center" vertical="center"/>
    </xf>
    <xf numFmtId="0" fontId="0" fillId="10" borderId="0" xfId="0" applyFont="1" applyFill="1"/>
    <xf numFmtId="165" fontId="4" fillId="0" borderId="0" xfId="0" applyNumberFormat="1" applyFont="1" applyFill="1" applyAlignment="1">
      <alignment horizontal="center"/>
    </xf>
    <xf numFmtId="164" fontId="4" fillId="7" borderId="0" xfId="0" applyNumberFormat="1" applyFont="1" applyFill="1"/>
    <xf numFmtId="0" fontId="4" fillId="8" borderId="0" xfId="0" applyFont="1" applyFill="1"/>
    <xf numFmtId="164" fontId="4" fillId="0" borderId="0" xfId="0" applyNumberFormat="1" applyFont="1" applyFill="1"/>
    <xf numFmtId="164" fontId="4" fillId="8" borderId="0" xfId="0" applyNumberFormat="1" applyFont="1" applyFill="1"/>
    <xf numFmtId="3" fontId="4" fillId="0" borderId="0" xfId="0" applyNumberFormat="1" applyFont="1" applyFill="1" applyAlignment="1">
      <alignment horizontal="center"/>
    </xf>
    <xf numFmtId="0" fontId="4" fillId="4" borderId="0" xfId="0" applyFont="1" applyFill="1"/>
    <xf numFmtId="0" fontId="4" fillId="9" borderId="0" xfId="0" applyFont="1" applyFill="1"/>
    <xf numFmtId="0" fontId="4" fillId="7" borderId="0" xfId="0" applyFont="1" applyFill="1"/>
    <xf numFmtId="0" fontId="4" fillId="0" borderId="0" xfId="0" applyFont="1" applyFill="1"/>
    <xf numFmtId="3" fontId="4" fillId="0" borderId="0" xfId="0" applyNumberFormat="1" applyFont="1" applyFill="1" applyAlignment="1">
      <alignment horizontal="center" vertical="center"/>
    </xf>
    <xf numFmtId="0" fontId="4" fillId="10" borderId="0" xfId="0" applyFont="1" applyFill="1"/>
    <xf numFmtId="0" fontId="0" fillId="0" borderId="0" xfId="0" applyFont="1" applyFill="1" applyAlignment="1">
      <alignment horizontal="center" vertical="center"/>
    </xf>
    <xf numFmtId="0" fontId="0" fillId="8" borderId="0" xfId="0" applyFill="1" applyAlignment="1">
      <alignment horizontal="center" vertical="center"/>
    </xf>
    <xf numFmtId="0" fontId="0" fillId="0" borderId="0" xfId="0" applyFont="1" applyAlignment="1">
      <alignment horizontal="center" vertical="center"/>
    </xf>
    <xf numFmtId="0" fontId="0" fillId="7" borderId="0" xfId="0" applyFill="1" applyAlignment="1">
      <alignment horizontal="center" vertical="center"/>
    </xf>
    <xf numFmtId="0" fontId="0" fillId="9" borderId="0" xfId="0" applyFill="1"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0" fontId="0" fillId="10" borderId="0" xfId="0" applyFill="1" applyAlignment="1">
      <alignment horizontal="center" vertical="center"/>
    </xf>
    <xf numFmtId="165" fontId="0" fillId="0" borderId="0" xfId="0" applyNumberFormat="1" applyBorder="1" applyAlignment="1">
      <alignment horizontal="center"/>
    </xf>
    <xf numFmtId="165" fontId="0" fillId="0" borderId="11" xfId="0" applyNumberFormat="1" applyBorder="1" applyAlignment="1">
      <alignment horizontal="center"/>
    </xf>
    <xf numFmtId="165" fontId="0" fillId="0" borderId="2" xfId="0" applyNumberFormat="1" applyFill="1" applyBorder="1" applyAlignment="1">
      <alignment horizontal="center"/>
    </xf>
    <xf numFmtId="165" fontId="0" fillId="0" borderId="3" xfId="0" applyNumberFormat="1" applyFill="1" applyBorder="1" applyAlignment="1">
      <alignment horizontal="center"/>
    </xf>
    <xf numFmtId="165" fontId="0" fillId="0" borderId="5" xfId="0" applyNumberFormat="1" applyBorder="1" applyAlignment="1">
      <alignment horizontal="center"/>
    </xf>
    <xf numFmtId="165" fontId="0" fillId="0" borderId="6" xfId="0" applyNumberForma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5" fontId="0" fillId="0" borderId="13" xfId="0" applyNumberFormat="1" applyFill="1" applyBorder="1" applyAlignment="1">
      <alignment horizontal="center"/>
    </xf>
    <xf numFmtId="165" fontId="0" fillId="0" borderId="14" xfId="0" applyNumberForma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165" fontId="0" fillId="0" borderId="4" xfId="0" applyNumberFormat="1" applyBorder="1" applyAlignment="1">
      <alignment horizontal="center"/>
    </xf>
    <xf numFmtId="165" fontId="0" fillId="0" borderId="8" xfId="0" applyNumberFormat="1" applyBorder="1" applyAlignment="1">
      <alignment horizontal="center"/>
    </xf>
    <xf numFmtId="0" fontId="0" fillId="0" borderId="3" xfId="0" applyBorder="1" applyAlignment="1">
      <alignment horizontal="center"/>
    </xf>
    <xf numFmtId="165" fontId="0" fillId="11" borderId="2" xfId="0" applyNumberFormat="1" applyFill="1" applyBorder="1" applyAlignment="1">
      <alignment horizontal="left" indent="1"/>
    </xf>
    <xf numFmtId="165" fontId="0" fillId="11" borderId="3" xfId="0" applyNumberFormat="1" applyFill="1" applyBorder="1" applyAlignment="1">
      <alignment horizontal="left" indent="1"/>
    </xf>
    <xf numFmtId="165" fontId="0" fillId="11" borderId="5" xfId="0" applyNumberFormat="1" applyFill="1" applyBorder="1" applyAlignment="1">
      <alignment horizontal="left" indent="1"/>
    </xf>
    <xf numFmtId="165" fontId="0" fillId="11" borderId="6" xfId="0" applyNumberFormat="1" applyFill="1" applyBorder="1" applyAlignment="1">
      <alignment horizontal="left" indent="1"/>
    </xf>
    <xf numFmtId="3" fontId="0" fillId="0" borderId="13" xfId="0" applyNumberFormat="1" applyBorder="1" applyAlignment="1">
      <alignment horizontal="center"/>
    </xf>
    <xf numFmtId="3" fontId="0" fillId="0" borderId="14" xfId="0" applyNumberFormat="1" applyBorder="1" applyAlignment="1">
      <alignment horizontal="center"/>
    </xf>
    <xf numFmtId="0" fontId="19" fillId="11" borderId="47"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38" xfId="0" applyFont="1" applyBorder="1" applyAlignment="1">
      <alignment horizontal="center" vertical="center" wrapText="1"/>
    </xf>
    <xf numFmtId="0" fontId="11" fillId="5" borderId="7" xfId="0" applyFont="1" applyFill="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18" fillId="11" borderId="18" xfId="0" applyFont="1" applyFill="1" applyBorder="1" applyAlignment="1">
      <alignment horizontal="center" vertical="center"/>
    </xf>
    <xf numFmtId="0" fontId="0" fillId="0" borderId="63" xfId="0" applyBorder="1" applyAlignment="1">
      <alignment horizontal="center" vertical="center"/>
    </xf>
    <xf numFmtId="0" fontId="11" fillId="5" borderId="18" xfId="0" applyFont="1" applyFill="1" applyBorder="1" applyAlignment="1">
      <alignment horizontal="center" vertical="center"/>
    </xf>
    <xf numFmtId="0" fontId="9" fillId="3" borderId="18" xfId="0" applyFont="1" applyFill="1" applyBorder="1" applyAlignment="1">
      <alignment horizontal="center" vertical="center" wrapText="1"/>
    </xf>
    <xf numFmtId="0" fontId="10" fillId="0" borderId="20" xfId="0" applyFont="1" applyBorder="1" applyAlignment="1">
      <alignment horizontal="center" vertical="center" wrapText="1"/>
    </xf>
    <xf numFmtId="0" fontId="12" fillId="3" borderId="15" xfId="0" applyFont="1" applyFill="1" applyBorder="1" applyAlignment="1">
      <alignment horizontal="center"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3" fillId="11" borderId="15" xfId="0" applyFont="1" applyFill="1" applyBorder="1" applyAlignment="1">
      <alignment horizontal="center" vertical="center" wrapText="1"/>
    </xf>
    <xf numFmtId="0" fontId="15" fillId="0" borderId="38" xfId="0" applyFont="1" applyBorder="1" applyAlignment="1">
      <alignment horizontal="center" vertical="center" wrapText="1"/>
    </xf>
    <xf numFmtId="164" fontId="11" fillId="5" borderId="17" xfId="0" applyNumberFormat="1" applyFont="1" applyFill="1" applyBorder="1" applyAlignment="1">
      <alignment horizontal="center" vertical="center"/>
    </xf>
    <xf numFmtId="0" fontId="5" fillId="11" borderId="27" xfId="0" applyFont="1" applyFill="1" applyBorder="1" applyAlignment="1">
      <alignment horizontal="center" vertical="center"/>
    </xf>
    <xf numFmtId="0" fontId="0" fillId="0" borderId="28" xfId="0" applyBorder="1" applyAlignment="1">
      <alignment horizontal="center" vertical="center"/>
    </xf>
    <xf numFmtId="0" fontId="7"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FFB7"/>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67</xdr:col>
      <xdr:colOff>88448</xdr:colOff>
      <xdr:row>2</xdr:row>
      <xdr:rowOff>0</xdr:rowOff>
    </xdr:from>
    <xdr:to>
      <xdr:col>95</xdr:col>
      <xdr:colOff>115664</xdr:colOff>
      <xdr:row>7</xdr:row>
      <xdr:rowOff>181109</xdr:rowOff>
    </xdr:to>
    <xdr:pic>
      <xdr:nvPicPr>
        <xdr:cNvPr id="3" name="Picture 2">
          <a:extLst>
            <a:ext uri="{FF2B5EF4-FFF2-40B4-BE49-F238E27FC236}">
              <a16:creationId xmlns:a16="http://schemas.microsoft.com/office/drawing/2014/main" id="{71EE4F5B-4AE2-49B6-B60B-E4F6782332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3519" y="0"/>
          <a:ext cx="1149804" cy="1133609"/>
        </a:xfrm>
        <a:prstGeom prst="rect">
          <a:avLst/>
        </a:prstGeom>
      </xdr:spPr>
    </xdr:pic>
    <xdr:clientData/>
  </xdr:twoCellAnchor>
  <xdr:twoCellAnchor editAs="oneCell">
    <xdr:from>
      <xdr:col>2</xdr:col>
      <xdr:colOff>285750</xdr:colOff>
      <xdr:row>2</xdr:row>
      <xdr:rowOff>0</xdr:rowOff>
    </xdr:from>
    <xdr:to>
      <xdr:col>9</xdr:col>
      <xdr:colOff>323096</xdr:colOff>
      <xdr:row>7</xdr:row>
      <xdr:rowOff>60426</xdr:rowOff>
    </xdr:to>
    <xdr:pic>
      <xdr:nvPicPr>
        <xdr:cNvPr id="7" name="Picture 6">
          <a:extLst>
            <a:ext uri="{FF2B5EF4-FFF2-40B4-BE49-F238E27FC236}">
              <a16:creationId xmlns:a16="http://schemas.microsoft.com/office/drawing/2014/main" id="{FC72AFF7-E1B7-4AD6-9077-6D9C49D2C0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0"/>
          <a:ext cx="3275846" cy="1012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9525</xdr:rowOff>
    </xdr:from>
    <xdr:to>
      <xdr:col>3</xdr:col>
      <xdr:colOff>1219199</xdr:colOff>
      <xdr:row>9</xdr:row>
      <xdr:rowOff>314325</xdr:rowOff>
    </xdr:to>
    <xdr:pic>
      <xdr:nvPicPr>
        <xdr:cNvPr id="2" name="Picture 1">
          <a:extLst>
            <a:ext uri="{FF2B5EF4-FFF2-40B4-BE49-F238E27FC236}">
              <a16:creationId xmlns:a16="http://schemas.microsoft.com/office/drawing/2014/main" id="{96F740CB-D454-433C-83BC-CA585F160A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00025" y="390525"/>
          <a:ext cx="4095749" cy="3000375"/>
        </a:xfrm>
        <a:prstGeom prst="rect">
          <a:avLst/>
        </a:prstGeom>
      </xdr:spPr>
    </xdr:pic>
    <xdr:clientData/>
  </xdr:twoCellAnchor>
  <xdr:twoCellAnchor editAs="oneCell">
    <xdr:from>
      <xdr:col>20</xdr:col>
      <xdr:colOff>47625</xdr:colOff>
      <xdr:row>1</xdr:row>
      <xdr:rowOff>31751</xdr:rowOff>
    </xdr:from>
    <xdr:to>
      <xdr:col>43</xdr:col>
      <xdr:colOff>0</xdr:colOff>
      <xdr:row>9</xdr:row>
      <xdr:rowOff>333375</xdr:rowOff>
    </xdr:to>
    <xdr:pic>
      <xdr:nvPicPr>
        <xdr:cNvPr id="3" name="Picture 2">
          <a:extLst>
            <a:ext uri="{FF2B5EF4-FFF2-40B4-BE49-F238E27FC236}">
              <a16:creationId xmlns:a16="http://schemas.microsoft.com/office/drawing/2014/main" id="{B817D652-68D4-4C0E-B9E5-BCEE9DEF49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619750" y="412751"/>
          <a:ext cx="6781800" cy="2997199"/>
        </a:xfrm>
        <a:prstGeom prst="rect">
          <a:avLst/>
        </a:prstGeom>
      </xdr:spPr>
    </xdr:pic>
    <xdr:clientData/>
  </xdr:twoCellAnchor>
  <xdr:twoCellAnchor editAs="oneCell">
    <xdr:from>
      <xdr:col>43</xdr:col>
      <xdr:colOff>38099</xdr:colOff>
      <xdr:row>0</xdr:row>
      <xdr:rowOff>247650</xdr:rowOff>
    </xdr:from>
    <xdr:to>
      <xdr:col>52</xdr:col>
      <xdr:colOff>104393</xdr:colOff>
      <xdr:row>22</xdr:row>
      <xdr:rowOff>28575</xdr:rowOff>
    </xdr:to>
    <xdr:pic>
      <xdr:nvPicPr>
        <xdr:cNvPr id="4" name="Picture 3">
          <a:extLst>
            <a:ext uri="{FF2B5EF4-FFF2-40B4-BE49-F238E27FC236}">
              <a16:creationId xmlns:a16="http://schemas.microsoft.com/office/drawing/2014/main" id="{19CFA698-BF09-42A5-894E-10DD873EE1D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2439649" y="247650"/>
          <a:ext cx="5428869" cy="7934325"/>
        </a:xfrm>
        <a:prstGeom prst="rect">
          <a:avLst/>
        </a:prstGeom>
      </xdr:spPr>
    </xdr:pic>
    <xdr:clientData/>
  </xdr:twoCellAnchor>
  <xdr:twoCellAnchor editAs="oneCell">
    <xdr:from>
      <xdr:col>42</xdr:col>
      <xdr:colOff>1238250</xdr:colOff>
      <xdr:row>0</xdr:row>
      <xdr:rowOff>0</xdr:rowOff>
    </xdr:from>
    <xdr:to>
      <xdr:col>44</xdr:col>
      <xdr:colOff>104775</xdr:colOff>
      <xdr:row>3</xdr:row>
      <xdr:rowOff>123825</xdr:rowOff>
    </xdr:to>
    <xdr:pic>
      <xdr:nvPicPr>
        <xdr:cNvPr id="5" name="Picture 4">
          <a:extLst>
            <a:ext uri="{FF2B5EF4-FFF2-40B4-BE49-F238E27FC236}">
              <a16:creationId xmlns:a16="http://schemas.microsoft.com/office/drawing/2014/main" id="{321F1538-E148-4C67-AA8E-82ED2C1F8D0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410950" y="0"/>
          <a:ext cx="1276350" cy="1190625"/>
        </a:xfrm>
        <a:prstGeom prst="rect">
          <a:avLst/>
        </a:prstGeom>
      </xdr:spPr>
    </xdr:pic>
    <xdr:clientData/>
  </xdr:twoCellAnchor>
  <xdr:twoCellAnchor editAs="oneCell">
    <xdr:from>
      <xdr:col>1</xdr:col>
      <xdr:colOff>0</xdr:colOff>
      <xdr:row>0</xdr:row>
      <xdr:rowOff>0</xdr:rowOff>
    </xdr:from>
    <xdr:to>
      <xdr:col>3</xdr:col>
      <xdr:colOff>714375</xdr:colOff>
      <xdr:row>1</xdr:row>
      <xdr:rowOff>104775</xdr:rowOff>
    </xdr:to>
    <xdr:pic>
      <xdr:nvPicPr>
        <xdr:cNvPr id="6" name="Picture 5">
          <a:extLst>
            <a:ext uri="{FF2B5EF4-FFF2-40B4-BE49-F238E27FC236}">
              <a16:creationId xmlns:a16="http://schemas.microsoft.com/office/drawing/2014/main" id="{F4B273EC-C3FA-4324-B4BD-3EB17A1F969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1450" y="0"/>
          <a:ext cx="3619500"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D436F-0624-48D6-8BAE-797C808AD897}">
  <dimension ref="A1:CX41"/>
  <sheetViews>
    <sheetView tabSelected="1" zoomScale="130" zoomScaleNormal="130" workbookViewId="0">
      <selection activeCell="O5" sqref="O5"/>
    </sheetView>
  </sheetViews>
  <sheetFormatPr defaultRowHeight="15" x14ac:dyDescent="0.25"/>
  <cols>
    <col min="1" max="1" width="1.5703125" style="16" customWidth="1"/>
    <col min="2" max="2" width="0.85546875" customWidth="1"/>
    <col min="3" max="3" width="4.5703125" customWidth="1"/>
    <col min="4" max="4" width="13.140625" customWidth="1"/>
    <col min="5" max="5" width="5.140625" customWidth="1"/>
    <col min="6" max="6" width="6" customWidth="1"/>
    <col min="7" max="7" width="9.140625" customWidth="1"/>
    <col min="8" max="8" width="2.7109375" customWidth="1"/>
    <col min="9" max="10" width="7.7109375" customWidth="1"/>
    <col min="11" max="12" width="2.7109375" customWidth="1"/>
    <col min="13" max="14" width="6.140625" hidden="1" customWidth="1"/>
    <col min="15" max="15" width="3.7109375" customWidth="1"/>
    <col min="16" max="17" width="7.7109375" customWidth="1"/>
    <col min="18" max="19" width="2.7109375" customWidth="1"/>
    <col min="20" max="21" width="6.140625" hidden="1" customWidth="1"/>
    <col min="22" max="22" width="3" hidden="1" customWidth="1"/>
    <col min="23" max="23" width="6.140625" hidden="1" customWidth="1"/>
    <col min="24" max="24" width="3.7109375" customWidth="1"/>
    <col min="25" max="26" width="9.7109375" customWidth="1"/>
    <col min="27" max="27" width="1.7109375" hidden="1" customWidth="1"/>
    <col min="28" max="29" width="6.140625" hidden="1" customWidth="1"/>
    <col min="30" max="31" width="6.5703125" hidden="1" customWidth="1"/>
    <col min="32" max="32" width="4.28515625" hidden="1" customWidth="1"/>
    <col min="33" max="33" width="10.7109375" hidden="1" customWidth="1"/>
    <col min="34" max="35" width="2.7109375" customWidth="1"/>
    <col min="36" max="37" width="6.140625" hidden="1" customWidth="1"/>
    <col min="38" max="38" width="3" hidden="1" customWidth="1"/>
    <col min="39" max="39" width="6.140625" hidden="1" customWidth="1"/>
    <col min="40" max="40" width="3.7109375" customWidth="1"/>
    <col min="41" max="42" width="12.7109375" customWidth="1"/>
    <col min="43" max="43" width="1.7109375" hidden="1" customWidth="1"/>
    <col min="44" max="45" width="6.140625" hidden="1" customWidth="1"/>
    <col min="46" max="47" width="6.5703125" hidden="1" customWidth="1"/>
    <col min="48" max="48" width="5.42578125" hidden="1" customWidth="1"/>
    <col min="49" max="49" width="8.140625" hidden="1" customWidth="1"/>
    <col min="50" max="50" width="2.7109375" hidden="1" customWidth="1"/>
    <col min="51" max="51" width="9.140625" hidden="1" customWidth="1"/>
    <col min="52" max="57" width="3.7109375" hidden="1" customWidth="1"/>
    <col min="58" max="58" width="4.28515625" hidden="1" customWidth="1"/>
    <col min="59" max="59" width="14" hidden="1" customWidth="1"/>
    <col min="60" max="61" width="2.7109375" customWidth="1"/>
    <col min="62" max="63" width="6.140625" hidden="1" customWidth="1"/>
    <col min="64" max="64" width="3" hidden="1" customWidth="1"/>
    <col min="65" max="65" width="6.140625" hidden="1" customWidth="1"/>
    <col min="66" max="66" width="3.7109375" customWidth="1"/>
    <col min="67" max="67" width="12.7109375" customWidth="1"/>
    <col min="68" max="68" width="16.85546875" customWidth="1"/>
    <col min="69" max="69" width="1.7109375" hidden="1" customWidth="1"/>
    <col min="70" max="72" width="6.140625" hidden="1" customWidth="1"/>
    <col min="73" max="73" width="6.5703125" hidden="1" customWidth="1"/>
    <col min="74" max="74" width="10.140625" hidden="1" customWidth="1"/>
    <col min="75" max="75" width="13.85546875" hidden="1" customWidth="1"/>
    <col min="76" max="76" width="2.7109375" hidden="1" customWidth="1"/>
    <col min="77" max="77" width="9.140625" hidden="1" customWidth="1"/>
    <col min="78" max="83" width="3.7109375" hidden="1" customWidth="1"/>
    <col min="84" max="84" width="9.140625" hidden="1" customWidth="1"/>
    <col min="85" max="85" width="18.140625" hidden="1" customWidth="1"/>
    <col min="86" max="86" width="2.7109375" hidden="1" customWidth="1"/>
    <col min="87" max="87" width="9.140625" hidden="1" customWidth="1"/>
    <col min="88" max="92" width="3.7109375" hidden="1" customWidth="1"/>
    <col min="93" max="94" width="9.140625" hidden="1" customWidth="1"/>
    <col min="95" max="95" width="21.140625" hidden="1" customWidth="1"/>
    <col min="96" max="96" width="2.7109375" customWidth="1"/>
    <col min="97" max="97" width="0.85546875" customWidth="1"/>
    <col min="98" max="102" width="9.140625" style="16"/>
  </cols>
  <sheetData>
    <row r="1" spans="2:97" s="16" customFormat="1" ht="9.75" customHeight="1" x14ac:dyDescent="0.25"/>
    <row r="2" spans="2:97" ht="48" customHeight="1" x14ac:dyDescent="0.2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row>
    <row r="3" spans="2:97" x14ac:dyDescent="0.2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row>
    <row r="4" spans="2:97" x14ac:dyDescent="0.2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row>
    <row r="5" spans="2:97" x14ac:dyDescent="0.2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row>
    <row r="6" spans="2:97" x14ac:dyDescent="0.2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row>
    <row r="7" spans="2:97" x14ac:dyDescent="0.2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row>
    <row r="8" spans="2:97" ht="15.75" thickBot="1" x14ac:dyDescent="0.3">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row>
    <row r="9" spans="2:97" x14ac:dyDescent="0.25">
      <c r="B9" s="16"/>
      <c r="C9" s="16"/>
      <c r="D9" s="33" t="s">
        <v>7</v>
      </c>
      <c r="E9" s="34"/>
      <c r="F9" s="34"/>
      <c r="G9" s="28">
        <v>0</v>
      </c>
      <c r="H9" s="1"/>
      <c r="I9" s="198" t="s">
        <v>49</v>
      </c>
      <c r="J9" s="198"/>
      <c r="K9" s="14"/>
      <c r="L9" s="4"/>
      <c r="M9" s="197" t="s">
        <v>0</v>
      </c>
      <c r="N9" s="197"/>
      <c r="O9" s="197"/>
      <c r="P9" s="197"/>
      <c r="Q9" s="197"/>
      <c r="R9" s="4"/>
      <c r="S9" s="3"/>
      <c r="T9" s="196" t="s">
        <v>1</v>
      </c>
      <c r="U9" s="196"/>
      <c r="V9" s="196"/>
      <c r="W9" s="196"/>
      <c r="X9" s="196"/>
      <c r="Y9" s="196"/>
      <c r="Z9" s="196"/>
      <c r="AA9" s="196"/>
      <c r="AB9" s="196"/>
      <c r="AC9" s="196"/>
      <c r="AD9" s="196"/>
      <c r="AE9" s="196"/>
      <c r="AF9" s="196"/>
      <c r="AG9" s="196"/>
      <c r="AH9" s="3"/>
      <c r="AI9" s="194" t="s">
        <v>2</v>
      </c>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200" t="s">
        <v>14</v>
      </c>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5"/>
      <c r="CS9" s="16"/>
    </row>
    <row r="10" spans="2:97" x14ac:dyDescent="0.25">
      <c r="B10" s="16"/>
      <c r="C10" s="16"/>
      <c r="D10" s="18" t="s">
        <v>3</v>
      </c>
      <c r="E10" s="35"/>
      <c r="F10" s="35"/>
      <c r="G10" s="29">
        <v>0</v>
      </c>
      <c r="H10" s="1"/>
      <c r="I10" s="195" t="s">
        <v>56</v>
      </c>
      <c r="J10" s="195"/>
      <c r="K10" s="155"/>
      <c r="L10" s="156"/>
      <c r="M10" s="195" t="s">
        <v>52</v>
      </c>
      <c r="N10" s="195"/>
      <c r="O10" s="195"/>
      <c r="P10" s="195"/>
      <c r="Q10" s="195"/>
      <c r="R10" s="156"/>
      <c r="S10" s="157"/>
      <c r="T10" s="195" t="s">
        <v>53</v>
      </c>
      <c r="U10" s="195"/>
      <c r="V10" s="195"/>
      <c r="W10" s="195"/>
      <c r="X10" s="195"/>
      <c r="Y10" s="195"/>
      <c r="Z10" s="195"/>
      <c r="AA10" s="158"/>
      <c r="AB10" s="193" t="s">
        <v>8</v>
      </c>
      <c r="AC10" s="193"/>
      <c r="AD10" s="193"/>
      <c r="AE10" s="193"/>
      <c r="AF10" s="193"/>
      <c r="AG10" s="193"/>
      <c r="AH10" s="157"/>
      <c r="AI10" s="159"/>
      <c r="AJ10" s="195" t="s">
        <v>54</v>
      </c>
      <c r="AK10" s="195"/>
      <c r="AL10" s="195"/>
      <c r="AM10" s="195"/>
      <c r="AN10" s="195"/>
      <c r="AO10" s="195"/>
      <c r="AP10" s="195"/>
      <c r="AQ10" s="158"/>
      <c r="AR10" s="193" t="s">
        <v>10</v>
      </c>
      <c r="AS10" s="193"/>
      <c r="AT10" s="193"/>
      <c r="AU10" s="193"/>
      <c r="AV10" s="193"/>
      <c r="AW10" s="193"/>
      <c r="AX10" s="158"/>
      <c r="AY10" s="193" t="s">
        <v>9</v>
      </c>
      <c r="AZ10" s="193"/>
      <c r="BA10" s="193"/>
      <c r="BB10" s="193"/>
      <c r="BC10" s="193"/>
      <c r="BD10" s="193"/>
      <c r="BE10" s="193"/>
      <c r="BF10" s="193"/>
      <c r="BG10" s="193"/>
      <c r="BH10" s="159"/>
      <c r="BI10" s="160"/>
      <c r="BJ10" s="195" t="s">
        <v>55</v>
      </c>
      <c r="BK10" s="195"/>
      <c r="BL10" s="195"/>
      <c r="BM10" s="195"/>
      <c r="BN10" s="195"/>
      <c r="BO10" s="195"/>
      <c r="BP10" s="195"/>
      <c r="BQ10" s="8"/>
      <c r="BR10" s="199" t="s">
        <v>13</v>
      </c>
      <c r="BS10" s="199"/>
      <c r="BT10" s="199"/>
      <c r="BU10" s="199"/>
      <c r="BV10" s="199"/>
      <c r="BW10" s="199"/>
      <c r="BX10" s="8"/>
      <c r="BY10" s="199" t="s">
        <v>12</v>
      </c>
      <c r="BZ10" s="199"/>
      <c r="CA10" s="199"/>
      <c r="CB10" s="199"/>
      <c r="CC10" s="199"/>
      <c r="CD10" s="199"/>
      <c r="CE10" s="199"/>
      <c r="CF10" s="199"/>
      <c r="CG10" s="199"/>
      <c r="CH10" s="8"/>
      <c r="CI10" s="199" t="s">
        <v>11</v>
      </c>
      <c r="CJ10" s="199"/>
      <c r="CK10" s="199"/>
      <c r="CL10" s="199"/>
      <c r="CM10" s="199"/>
      <c r="CN10" s="199"/>
      <c r="CO10" s="199"/>
      <c r="CP10" s="199"/>
      <c r="CQ10" s="199"/>
      <c r="CR10" s="6"/>
      <c r="CS10" s="16"/>
    </row>
    <row r="11" spans="2:97" x14ac:dyDescent="0.25">
      <c r="B11" s="16"/>
      <c r="C11" s="16"/>
      <c r="D11" s="18" t="s">
        <v>51</v>
      </c>
      <c r="E11" s="35"/>
      <c r="F11" s="35"/>
      <c r="G11" s="30">
        <v>0</v>
      </c>
      <c r="H11" s="1"/>
      <c r="I11" s="161">
        <f>($G$9*$G$10)*0.25</f>
        <v>0</v>
      </c>
      <c r="J11" s="162">
        <f>G11*I11</f>
        <v>0</v>
      </c>
      <c r="K11" s="163"/>
      <c r="L11" s="164"/>
      <c r="M11" s="165">
        <f>IF($G$13&lt;5,$G$13)</f>
        <v>0</v>
      </c>
      <c r="N11" s="165" t="b">
        <f>IF($G$13&gt;=5,5)</f>
        <v>0</v>
      </c>
      <c r="O11" s="166">
        <f>M11+N11</f>
        <v>0</v>
      </c>
      <c r="P11" s="162">
        <f>($G$9*$G$10)*0.2</f>
        <v>0</v>
      </c>
      <c r="Q11" s="162">
        <f>O11*P11</f>
        <v>0</v>
      </c>
      <c r="R11" s="164"/>
      <c r="S11" s="167"/>
      <c r="T11" s="165" t="b">
        <f>IF($G$13&gt;=15,10)</f>
        <v>0</v>
      </c>
      <c r="U11" s="168">
        <f>IF($G$13&lt;15,$G$13-$O$11)</f>
        <v>0</v>
      </c>
      <c r="V11" s="168">
        <f>T11+U11</f>
        <v>0</v>
      </c>
      <c r="W11" s="168" t="b">
        <f>IF(V11&lt;0,$G$13)</f>
        <v>0</v>
      </c>
      <c r="X11" s="169">
        <f>V11+W11</f>
        <v>0</v>
      </c>
      <c r="Y11" s="161">
        <f>($G$9*$G$10)*(0.2+0.05)</f>
        <v>0</v>
      </c>
      <c r="Z11" s="161">
        <f>X11*Y11</f>
        <v>0</v>
      </c>
      <c r="AA11" s="170"/>
      <c r="AB11" s="170"/>
      <c r="AC11" s="170"/>
      <c r="AD11" s="171"/>
      <c r="AE11" s="171"/>
      <c r="AF11" s="170"/>
      <c r="AG11" s="170"/>
      <c r="AH11" s="167"/>
      <c r="AI11" s="172"/>
      <c r="AJ11" s="165" t="b">
        <f>IF($G$13&gt;=25,10)</f>
        <v>0</v>
      </c>
      <c r="AK11" s="168">
        <f>IF($G$13&lt;25,$G$13-$O$11-$X$11)</f>
        <v>0</v>
      </c>
      <c r="AL11" s="168">
        <f>AJ11+AK11</f>
        <v>0</v>
      </c>
      <c r="AM11" s="168" t="b">
        <f>IF(AL11&lt;0,V13)</f>
        <v>0</v>
      </c>
      <c r="AN11" s="169">
        <f>AL11+AM11</f>
        <v>0</v>
      </c>
      <c r="AO11" s="161">
        <f>($G$9*$G$10)*(0.2+0.05+0.05)</f>
        <v>0</v>
      </c>
      <c r="AP11" s="161">
        <f>AN11*AO11</f>
        <v>0</v>
      </c>
      <c r="AQ11" s="170"/>
      <c r="AR11" s="170"/>
      <c r="AS11" s="170"/>
      <c r="AT11" s="171"/>
      <c r="AU11" s="171"/>
      <c r="AV11" s="170"/>
      <c r="AW11" s="170"/>
      <c r="AX11" s="170"/>
      <c r="AY11" s="170"/>
      <c r="AZ11" s="170"/>
      <c r="BA11" s="170"/>
      <c r="BB11" s="170"/>
      <c r="BC11" s="170"/>
      <c r="BD11" s="173"/>
      <c r="BE11" s="173"/>
      <c r="BF11" s="170"/>
      <c r="BG11" s="170"/>
      <c r="BH11" s="172"/>
      <c r="BI11" s="174"/>
      <c r="BJ11" s="165" t="b">
        <f>IF($G$13&gt;=25,$G$13-25)</f>
        <v>0</v>
      </c>
      <c r="BK11" s="168">
        <f>IF($G$13&lt;25,$G$13-$O$11-$X$11-AN11)</f>
        <v>0</v>
      </c>
      <c r="BL11" s="168">
        <f>BJ11+BK11</f>
        <v>0</v>
      </c>
      <c r="BM11" s="168" t="b">
        <f>IF(BL11&lt;0,AR13)</f>
        <v>0</v>
      </c>
      <c r="BN11" s="169">
        <f>BL11+BM11</f>
        <v>0</v>
      </c>
      <c r="BO11" s="161">
        <f>($G$9*$G$10)*(0.2+0.05+0.05+0.05)</f>
        <v>0</v>
      </c>
      <c r="BP11" s="161">
        <f>BN11*BO11</f>
        <v>0</v>
      </c>
      <c r="BQ11" s="9"/>
      <c r="BR11" s="9"/>
      <c r="BS11" s="9"/>
      <c r="BT11" s="10"/>
      <c r="BU11" s="10"/>
      <c r="BV11" s="9"/>
      <c r="BW11" s="9"/>
      <c r="BX11" s="9"/>
      <c r="BY11" s="9"/>
      <c r="BZ11" s="9"/>
      <c r="CA11" s="9"/>
      <c r="CB11" s="9"/>
      <c r="CC11" s="9"/>
      <c r="CD11" s="11"/>
      <c r="CE11" s="11"/>
      <c r="CF11" s="9"/>
      <c r="CG11" s="9"/>
      <c r="CH11" s="9"/>
      <c r="CI11" s="9"/>
      <c r="CJ11" s="9"/>
      <c r="CK11" s="9"/>
      <c r="CL11" s="9"/>
      <c r="CM11" s="9"/>
      <c r="CN11" s="11"/>
      <c r="CO11" s="11"/>
      <c r="CP11" s="9"/>
      <c r="CQ11" s="9"/>
      <c r="CR11" s="7"/>
      <c r="CS11" s="16"/>
    </row>
    <row r="12" spans="2:97" x14ac:dyDescent="0.25">
      <c r="B12" s="16"/>
      <c r="C12" s="16"/>
      <c r="D12" s="18" t="s">
        <v>4</v>
      </c>
      <c r="E12" s="35"/>
      <c r="F12" s="35"/>
      <c r="G12" s="31"/>
      <c r="H12" s="1"/>
      <c r="I12" s="46"/>
      <c r="J12" s="46"/>
      <c r="K12" s="187"/>
      <c r="L12" s="188"/>
      <c r="M12" s="46"/>
      <c r="N12" s="46"/>
      <c r="O12" s="38"/>
      <c r="P12" s="39"/>
      <c r="Q12" s="39"/>
      <c r="R12" s="188"/>
      <c r="S12" s="189"/>
      <c r="T12" s="46"/>
      <c r="U12" s="46"/>
      <c r="V12" s="46"/>
      <c r="W12" s="46"/>
      <c r="X12" s="38">
        <f>X11</f>
        <v>0</v>
      </c>
      <c r="Y12" s="39">
        <f>($G$9*$G$10)*(0.05)</f>
        <v>0</v>
      </c>
      <c r="Z12" s="39">
        <f>X12*Y12</f>
        <v>0</v>
      </c>
      <c r="AA12" s="184"/>
      <c r="AB12" s="190">
        <f>IF($G$14&lt;5,$G$14)</f>
        <v>0</v>
      </c>
      <c r="AC12" s="190" t="b">
        <f>IF($G$14&gt;=5,5)</f>
        <v>0</v>
      </c>
      <c r="AD12" s="191">
        <f>(AB12+AC12)*X11</f>
        <v>0</v>
      </c>
      <c r="AE12" s="190" t="b">
        <f>IF($G$13&gt;=5,1)</f>
        <v>0</v>
      </c>
      <c r="AF12" s="181">
        <f>($G$9*$G$10)*0.05*AE12</f>
        <v>0</v>
      </c>
      <c r="AG12" s="181">
        <f>AD12*AF12</f>
        <v>0</v>
      </c>
      <c r="AH12" s="182"/>
      <c r="AI12" s="183"/>
      <c r="AJ12" s="46"/>
      <c r="AK12" s="46"/>
      <c r="AL12" s="46"/>
      <c r="AM12" s="46"/>
      <c r="AN12" s="38">
        <f>AN11</f>
        <v>0</v>
      </c>
      <c r="AO12" s="39">
        <f>($G$9*$G$10)*(0.1)</f>
        <v>0</v>
      </c>
      <c r="AP12" s="39">
        <f>AN12*AO12</f>
        <v>0</v>
      </c>
      <c r="AQ12" s="184"/>
      <c r="AR12" s="190">
        <f>IF($G$14&lt;5,$G$14)</f>
        <v>0</v>
      </c>
      <c r="AS12" s="190" t="b">
        <f>IF($G$14&gt;=5,5)</f>
        <v>0</v>
      </c>
      <c r="AT12" s="191">
        <f>(AR12+AS12)*AN11</f>
        <v>0</v>
      </c>
      <c r="AU12" s="190" t="b">
        <f>IF($G$13&gt;=15,1)</f>
        <v>0</v>
      </c>
      <c r="AV12" s="181">
        <f>($G$9*$G$10)*0.1*AU12</f>
        <v>0</v>
      </c>
      <c r="AW12" s="181">
        <f>AT12*AV12*AU12</f>
        <v>0</v>
      </c>
      <c r="AX12" s="184"/>
      <c r="AY12" s="190" t="b">
        <f>IF($G$14&gt;=15,10)</f>
        <v>0</v>
      </c>
      <c r="AZ12" s="190">
        <f>IF($G$14&lt;15,$G$14-5)</f>
        <v>-5</v>
      </c>
      <c r="BA12" s="190">
        <f>IF($AZ$12&lt;1,-$AZ$12)</f>
        <v>5</v>
      </c>
      <c r="BB12" s="190">
        <f>AY12+AZ12+BA12</f>
        <v>0</v>
      </c>
      <c r="BC12" s="190"/>
      <c r="BD12" s="186">
        <f>$BB$12*$AN$11</f>
        <v>0</v>
      </c>
      <c r="BE12" s="190" t="b">
        <f>IF($G$13&gt;=15,1)</f>
        <v>0</v>
      </c>
      <c r="BF12" s="181">
        <f>($G$9*$G$10)*0.05</f>
        <v>0</v>
      </c>
      <c r="BG12" s="181">
        <f>BD12*BF12*BE12</f>
        <v>0</v>
      </c>
      <c r="BH12" s="185"/>
      <c r="BI12" s="192"/>
      <c r="BJ12" s="46"/>
      <c r="BK12" s="46"/>
      <c r="BL12" s="46"/>
      <c r="BM12" s="46"/>
      <c r="BN12" s="38">
        <f>BN11</f>
        <v>0</v>
      </c>
      <c r="BO12" s="39">
        <f>($G$9*$G$10)*(0.15)</f>
        <v>0</v>
      </c>
      <c r="BP12" s="39">
        <f>BN12*BO12</f>
        <v>0</v>
      </c>
      <c r="BQ12" s="9"/>
      <c r="BR12" s="2">
        <f>IF($G$14&lt;5,$G$14)</f>
        <v>0</v>
      </c>
      <c r="BS12" s="2" t="b">
        <f>IF($G$14&gt;=5,5)</f>
        <v>0</v>
      </c>
      <c r="BT12" s="8">
        <f>(BR12+BS12)*BN11</f>
        <v>0</v>
      </c>
      <c r="BU12" s="2" t="b">
        <f>IF($G$13&gt;=15,1)</f>
        <v>0</v>
      </c>
      <c r="BV12" s="12">
        <f>($G$9*$G$10)*0.15*BU12</f>
        <v>0</v>
      </c>
      <c r="BW12" s="12">
        <f>BT12*BV12*BU12</f>
        <v>0</v>
      </c>
      <c r="BX12" s="9"/>
      <c r="BY12" s="2" t="b">
        <f>IF($G$14&gt;=15,10)</f>
        <v>0</v>
      </c>
      <c r="BZ12" s="2">
        <f>IF($G$14&lt;15,$G$14-5)</f>
        <v>-5</v>
      </c>
      <c r="CA12" s="2">
        <f>IF($BZ$12&lt;1,-$BZ$12)</f>
        <v>5</v>
      </c>
      <c r="CB12" s="2">
        <f>BY12+BZ12+CA12</f>
        <v>0</v>
      </c>
      <c r="CC12" s="2"/>
      <c r="CD12" s="11">
        <f>$CB$12*$BJ$11</f>
        <v>0</v>
      </c>
      <c r="CE12" s="2" t="b">
        <f>IF($G$13&gt;=15,1)</f>
        <v>0</v>
      </c>
      <c r="CF12" s="12">
        <f>($G$9*$G$10)*(0.05+0.05)</f>
        <v>0</v>
      </c>
      <c r="CG12" s="12">
        <f>CD12*CF12*CE12</f>
        <v>0</v>
      </c>
      <c r="CH12" s="9"/>
      <c r="CI12" s="2" t="b">
        <f>IF($G$14&gt;=25,$G$14-25)</f>
        <v>0</v>
      </c>
      <c r="CJ12" s="2">
        <f>IF($G$14&lt;25,$G$14-15)</f>
        <v>-15</v>
      </c>
      <c r="CK12" s="2">
        <f>IF($CJ$12&lt;1,-$CJ$12)</f>
        <v>15</v>
      </c>
      <c r="CL12" s="2">
        <f>CI12+CJ12+CK12</f>
        <v>0</v>
      </c>
      <c r="CM12" s="2"/>
      <c r="CN12" s="11">
        <f>$CL$12*$BJ$11</f>
        <v>0</v>
      </c>
      <c r="CO12" s="2" t="b">
        <f>IF($G$13&gt;=25,1)</f>
        <v>0</v>
      </c>
      <c r="CP12" s="12">
        <f>($G$9*$G$10)*(0.05)</f>
        <v>0</v>
      </c>
      <c r="CQ12" s="12">
        <f>CN12*CP12*CO12</f>
        <v>0</v>
      </c>
      <c r="CR12" s="7"/>
      <c r="CS12" s="16"/>
    </row>
    <row r="13" spans="2:97" x14ac:dyDescent="0.25">
      <c r="B13" s="16"/>
      <c r="C13" s="16"/>
      <c r="D13" s="18" t="s">
        <v>6</v>
      </c>
      <c r="E13" s="35"/>
      <c r="F13" s="35"/>
      <c r="G13" s="30">
        <v>0</v>
      </c>
      <c r="H13" s="1"/>
      <c r="I13" s="46"/>
      <c r="J13" s="46"/>
      <c r="K13" s="187"/>
      <c r="L13" s="188"/>
      <c r="M13" s="46"/>
      <c r="N13" s="46"/>
      <c r="O13" s="38">
        <f>O11</f>
        <v>0</v>
      </c>
      <c r="P13" s="39">
        <f>($G$9*$G$10)*(0.2)</f>
        <v>0</v>
      </c>
      <c r="Q13" s="39">
        <f>O13*P13</f>
        <v>0</v>
      </c>
      <c r="R13" s="188"/>
      <c r="S13" s="189"/>
      <c r="T13" s="46"/>
      <c r="U13" s="46"/>
      <c r="V13" s="46"/>
      <c r="W13" s="46"/>
      <c r="X13" s="38">
        <f>X12</f>
        <v>0</v>
      </c>
      <c r="Y13" s="39">
        <f>($G$9*$G$10)*(0.2)</f>
        <v>0</v>
      </c>
      <c r="Z13" s="39">
        <f>X13*Y13</f>
        <v>0</v>
      </c>
      <c r="AA13" s="184"/>
      <c r="AB13" s="190">
        <f>IF($G$14&lt;5,$G$14)</f>
        <v>0</v>
      </c>
      <c r="AC13" s="190" t="b">
        <f t="shared" ref="AC13:AC16" si="0">IF($G$14&gt;=5,5)</f>
        <v>0</v>
      </c>
      <c r="AD13" s="191">
        <f>(AB13+AC13)*AD12</f>
        <v>0</v>
      </c>
      <c r="AE13" s="190" t="b">
        <f t="shared" ref="AE13:AE16" si="1">IF($G$13&gt;=5,1)</f>
        <v>0</v>
      </c>
      <c r="AF13" s="181">
        <f>($G$9*$G$10)*0.05*AE13</f>
        <v>0</v>
      </c>
      <c r="AG13" s="181">
        <f>AD13*AF13</f>
        <v>0</v>
      </c>
      <c r="AH13" s="182"/>
      <c r="AI13" s="183"/>
      <c r="AJ13" s="46"/>
      <c r="AK13" s="46"/>
      <c r="AL13" s="46"/>
      <c r="AM13" s="46"/>
      <c r="AN13" s="38">
        <f>AN12</f>
        <v>0</v>
      </c>
      <c r="AO13" s="39">
        <f>($G$9*$G$10)*(0.2)</f>
        <v>0</v>
      </c>
      <c r="AP13" s="39">
        <f>AN13*AO13</f>
        <v>0</v>
      </c>
      <c r="AQ13" s="184"/>
      <c r="AR13" s="190">
        <f t="shared" ref="AR13:AR16" si="2">IF($G$14&lt;5,$G$14)</f>
        <v>0</v>
      </c>
      <c r="AS13" s="190" t="b">
        <f t="shared" ref="AS13:AS16" si="3">IF($G$14&gt;=5,5)</f>
        <v>0</v>
      </c>
      <c r="AT13" s="191">
        <f>(AR13+AS13)*AT12</f>
        <v>0</v>
      </c>
      <c r="AU13" s="190" t="b">
        <f t="shared" ref="AU13:AU16" si="4">IF($G$13&gt;=15,1)</f>
        <v>0</v>
      </c>
      <c r="AV13" s="181">
        <f t="shared" ref="AV13:AV16" si="5">($G$9*$G$10)*0.1*AU13</f>
        <v>0</v>
      </c>
      <c r="AW13" s="181">
        <f t="shared" ref="AW13:AW16" si="6">AT13*AV13*AU13</f>
        <v>0</v>
      </c>
      <c r="AX13" s="184"/>
      <c r="AY13" s="190" t="b">
        <f t="shared" ref="AY13:AY15" si="7">IF($G$14&gt;=15,10)</f>
        <v>0</v>
      </c>
      <c r="AZ13" s="190">
        <f t="shared" ref="AZ13:AZ15" si="8">IF($G$14&lt;15,$G$14-5)</f>
        <v>-5</v>
      </c>
      <c r="BA13" s="190">
        <f t="shared" ref="BA13:BA16" si="9">IF($AZ$12&lt;1,-$AZ$12)</f>
        <v>5</v>
      </c>
      <c r="BB13" s="190">
        <f t="shared" ref="BB13:BB16" si="10">AY13+AZ13+BA13</f>
        <v>0</v>
      </c>
      <c r="BC13" s="190">
        <f>BD12*BB13</f>
        <v>0</v>
      </c>
      <c r="BD13" s="191">
        <f>BD12*BC13</f>
        <v>0</v>
      </c>
      <c r="BE13" s="190" t="b">
        <f t="shared" ref="BE13:BE16" si="11">IF($G$13&gt;=15,1)</f>
        <v>0</v>
      </c>
      <c r="BF13" s="181">
        <f t="shared" ref="BF13:BF16" si="12">($G$9*$G$10)*0.05</f>
        <v>0</v>
      </c>
      <c r="BG13" s="181">
        <f t="shared" ref="BG13:BG16" si="13">BD13*BF13*BE13</f>
        <v>0</v>
      </c>
      <c r="BH13" s="185"/>
      <c r="BI13" s="192"/>
      <c r="BJ13" s="46"/>
      <c r="BK13" s="46"/>
      <c r="BL13" s="46"/>
      <c r="BM13" s="46"/>
      <c r="BN13" s="38">
        <f>BN12</f>
        <v>0</v>
      </c>
      <c r="BO13" s="39">
        <f>($G$9*$G$10)*(0.2)</f>
        <v>0</v>
      </c>
      <c r="BP13" s="39">
        <f>BN13*BO13</f>
        <v>0</v>
      </c>
      <c r="BQ13" s="9"/>
      <c r="BR13" s="2">
        <f t="shared" ref="BR13:BR16" si="14">IF($G$14&lt;5,$G$14)</f>
        <v>0</v>
      </c>
      <c r="BS13" s="2" t="b">
        <f t="shared" ref="BS13:BS16" si="15">IF($G$14&gt;=5,5)</f>
        <v>0</v>
      </c>
      <c r="BT13" s="8">
        <f>(BR13+BS13)*BT12</f>
        <v>0</v>
      </c>
      <c r="BU13" s="2" t="b">
        <f t="shared" ref="BU13:BU16" si="16">IF($G$13&gt;=15,1)</f>
        <v>0</v>
      </c>
      <c r="BV13" s="12">
        <f t="shared" ref="BV13:BV16" si="17">($G$9*$G$10)*0.15*BU13</f>
        <v>0</v>
      </c>
      <c r="BW13" s="12">
        <f t="shared" ref="BW13:BW16" si="18">BT13*BV13*BU13</f>
        <v>0</v>
      </c>
      <c r="BX13" s="9"/>
      <c r="BY13" s="2" t="b">
        <f t="shared" ref="BY13:BY15" si="19">IF($G$14&gt;=15,10)</f>
        <v>0</v>
      </c>
      <c r="BZ13" s="2">
        <f t="shared" ref="BZ13:BZ15" si="20">IF($G$14&lt;15,$G$14-5)</f>
        <v>-5</v>
      </c>
      <c r="CA13" s="2">
        <f t="shared" ref="CA13:CA16" si="21">IF($BZ$12&lt;1,-$BZ$12)</f>
        <v>5</v>
      </c>
      <c r="CB13" s="2">
        <f t="shared" ref="CB13:CB16" si="22">BY13+BZ13+CA13</f>
        <v>0</v>
      </c>
      <c r="CC13" s="2">
        <f>CD12*CB13</f>
        <v>0</v>
      </c>
      <c r="CD13" s="13">
        <f>CD12*CC13</f>
        <v>0</v>
      </c>
      <c r="CE13" s="2" t="b">
        <f t="shared" ref="CE13:CE16" si="23">IF($G$13&gt;=15,1)</f>
        <v>0</v>
      </c>
      <c r="CF13" s="12">
        <f t="shared" ref="CF13:CF16" si="24">($G$9*$G$10)*(0.05+0.05)</f>
        <v>0</v>
      </c>
      <c r="CG13" s="12">
        <f t="shared" ref="CG13:CG16" si="25">CD13*CF13*CE13</f>
        <v>0</v>
      </c>
      <c r="CH13" s="9"/>
      <c r="CI13" s="2" t="b">
        <f t="shared" ref="CI13:CI16" si="26">IF($G$14&gt;=25,$G$14-25)</f>
        <v>0</v>
      </c>
      <c r="CJ13" s="2">
        <f t="shared" ref="CJ13:CJ16" si="27">IF($G$14&lt;25,$G$14-15)</f>
        <v>-15</v>
      </c>
      <c r="CK13" s="2">
        <f t="shared" ref="CK13:CK16" si="28">IF($CJ$12&lt;1,-$CJ$12)</f>
        <v>15</v>
      </c>
      <c r="CL13" s="2">
        <f t="shared" ref="CL13:CL16" si="29">CI13+CJ13+CK13</f>
        <v>0</v>
      </c>
      <c r="CM13" s="2">
        <f>CN12*CL13</f>
        <v>0</v>
      </c>
      <c r="CN13" s="13">
        <f>CN12*CM13</f>
        <v>0</v>
      </c>
      <c r="CO13" s="2" t="b">
        <f t="shared" ref="CO13:CO16" si="30">IF($G$13&gt;=25,1)</f>
        <v>0</v>
      </c>
      <c r="CP13" s="12">
        <f t="shared" ref="CP13:CP16" si="31">($G$9*$G$10)*(0.05)</f>
        <v>0</v>
      </c>
      <c r="CQ13" s="12">
        <f t="shared" ref="CQ13:CQ16" si="32">CN13*CP13*CO13</f>
        <v>0</v>
      </c>
      <c r="CR13" s="7"/>
      <c r="CS13" s="16"/>
    </row>
    <row r="14" spans="2:97" ht="15.75" thickBot="1" x14ac:dyDescent="0.3">
      <c r="B14" s="16"/>
      <c r="C14" s="16"/>
      <c r="D14" s="36" t="s">
        <v>5</v>
      </c>
      <c r="E14" s="37"/>
      <c r="F14" s="37"/>
      <c r="G14" s="32">
        <v>0</v>
      </c>
      <c r="H14" s="1"/>
      <c r="I14" s="46"/>
      <c r="J14" s="46"/>
      <c r="K14" s="187"/>
      <c r="L14" s="188"/>
      <c r="M14" s="46"/>
      <c r="N14" s="46"/>
      <c r="O14" s="46"/>
      <c r="P14" s="46"/>
      <c r="Q14" s="46"/>
      <c r="R14" s="188"/>
      <c r="S14" s="189"/>
      <c r="T14" s="46"/>
      <c r="U14" s="46"/>
      <c r="V14" s="46"/>
      <c r="W14" s="46"/>
      <c r="X14" s="46"/>
      <c r="Y14" s="47"/>
      <c r="Z14" s="47"/>
      <c r="AA14" s="184"/>
      <c r="AB14" s="190">
        <f t="shared" ref="AB14:AB16" si="33">IF($G$14&lt;5,$G$14)</f>
        <v>0</v>
      </c>
      <c r="AC14" s="190" t="b">
        <f t="shared" si="0"/>
        <v>0</v>
      </c>
      <c r="AD14" s="191">
        <f t="shared" ref="AD14:AD16" si="34">(AB14+AC14)*AD13</f>
        <v>0</v>
      </c>
      <c r="AE14" s="190" t="b">
        <f t="shared" si="1"/>
        <v>0</v>
      </c>
      <c r="AF14" s="181">
        <f>($G$9*$G$10)*0.05*AE14</f>
        <v>0</v>
      </c>
      <c r="AG14" s="181">
        <f>AD14*AF14</f>
        <v>0</v>
      </c>
      <c r="AH14" s="182"/>
      <c r="AI14" s="183"/>
      <c r="AJ14" s="46"/>
      <c r="AK14" s="46"/>
      <c r="AL14" s="46"/>
      <c r="AM14" s="46"/>
      <c r="AN14" s="46"/>
      <c r="AO14" s="47"/>
      <c r="AP14" s="47"/>
      <c r="AQ14" s="184"/>
      <c r="AR14" s="190">
        <f t="shared" si="2"/>
        <v>0</v>
      </c>
      <c r="AS14" s="190" t="b">
        <f t="shared" si="3"/>
        <v>0</v>
      </c>
      <c r="AT14" s="191">
        <f t="shared" ref="AT14:AT16" si="35">(AR14+AS14)*AT13</f>
        <v>0</v>
      </c>
      <c r="AU14" s="190" t="b">
        <f t="shared" si="4"/>
        <v>0</v>
      </c>
      <c r="AV14" s="181">
        <f t="shared" si="5"/>
        <v>0</v>
      </c>
      <c r="AW14" s="181">
        <f t="shared" si="6"/>
        <v>0</v>
      </c>
      <c r="AX14" s="184"/>
      <c r="AY14" s="190" t="b">
        <f t="shared" si="7"/>
        <v>0</v>
      </c>
      <c r="AZ14" s="190">
        <f t="shared" si="8"/>
        <v>-5</v>
      </c>
      <c r="BA14" s="190">
        <f t="shared" si="9"/>
        <v>5</v>
      </c>
      <c r="BB14" s="190">
        <f t="shared" si="10"/>
        <v>0</v>
      </c>
      <c r="BC14" s="190">
        <f>BC13</f>
        <v>0</v>
      </c>
      <c r="BD14" s="191">
        <f t="shared" ref="BD14:BD16" si="36">BD13*BC14</f>
        <v>0</v>
      </c>
      <c r="BE14" s="190" t="b">
        <f t="shared" si="11"/>
        <v>0</v>
      </c>
      <c r="BF14" s="181">
        <f t="shared" si="12"/>
        <v>0</v>
      </c>
      <c r="BG14" s="181">
        <f t="shared" si="13"/>
        <v>0</v>
      </c>
      <c r="BH14" s="185"/>
      <c r="BI14" s="192"/>
      <c r="BJ14" s="46"/>
      <c r="BK14" s="46"/>
      <c r="BL14" s="46"/>
      <c r="BM14" s="46"/>
      <c r="BN14" s="46"/>
      <c r="BO14" s="47"/>
      <c r="BP14" s="47"/>
      <c r="BQ14" s="9"/>
      <c r="BR14" s="2">
        <f t="shared" si="14"/>
        <v>0</v>
      </c>
      <c r="BS14" s="2" t="b">
        <f t="shared" si="15"/>
        <v>0</v>
      </c>
      <c r="BT14" s="8">
        <f t="shared" ref="BT14:BT16" si="37">(BR14+BS14)*BT13</f>
        <v>0</v>
      </c>
      <c r="BU14" s="2" t="b">
        <f t="shared" si="16"/>
        <v>0</v>
      </c>
      <c r="BV14" s="12">
        <f t="shared" si="17"/>
        <v>0</v>
      </c>
      <c r="BW14" s="12">
        <f t="shared" si="18"/>
        <v>0</v>
      </c>
      <c r="BX14" s="9"/>
      <c r="BY14" s="2" t="b">
        <f t="shared" si="19"/>
        <v>0</v>
      </c>
      <c r="BZ14" s="2">
        <f t="shared" si="20"/>
        <v>-5</v>
      </c>
      <c r="CA14" s="2">
        <f t="shared" si="21"/>
        <v>5</v>
      </c>
      <c r="CB14" s="2">
        <f t="shared" si="22"/>
        <v>0</v>
      </c>
      <c r="CC14" s="2">
        <f>CC13</f>
        <v>0</v>
      </c>
      <c r="CD14" s="13">
        <f t="shared" ref="CD14:CD16" si="38">CD13*CC14</f>
        <v>0</v>
      </c>
      <c r="CE14" s="2" t="b">
        <f t="shared" si="23"/>
        <v>0</v>
      </c>
      <c r="CF14" s="12">
        <f t="shared" si="24"/>
        <v>0</v>
      </c>
      <c r="CG14" s="12">
        <f t="shared" si="25"/>
        <v>0</v>
      </c>
      <c r="CH14" s="9"/>
      <c r="CI14" s="2" t="b">
        <f t="shared" si="26"/>
        <v>0</v>
      </c>
      <c r="CJ14" s="2">
        <f t="shared" si="27"/>
        <v>-15</v>
      </c>
      <c r="CK14" s="2">
        <f t="shared" si="28"/>
        <v>15</v>
      </c>
      <c r="CL14" s="2">
        <f t="shared" si="29"/>
        <v>0</v>
      </c>
      <c r="CM14" s="2">
        <f>CM13</f>
        <v>0</v>
      </c>
      <c r="CN14" s="13">
        <f t="shared" ref="CN14:CN16" si="39">CN13*CM14</f>
        <v>0</v>
      </c>
      <c r="CO14" s="2" t="b">
        <f t="shared" si="30"/>
        <v>0</v>
      </c>
      <c r="CP14" s="12">
        <f t="shared" si="31"/>
        <v>0</v>
      </c>
      <c r="CQ14" s="12">
        <f t="shared" si="32"/>
        <v>0</v>
      </c>
      <c r="CR14" s="7"/>
      <c r="CS14" s="16"/>
    </row>
    <row r="15" spans="2:97" x14ac:dyDescent="0.25">
      <c r="B15" s="16"/>
      <c r="C15" s="16"/>
      <c r="D15" s="16" t="s">
        <v>21</v>
      </c>
      <c r="E15" s="16"/>
      <c r="F15" s="16"/>
      <c r="G15" s="16"/>
      <c r="H15" s="1"/>
      <c r="I15" s="46"/>
      <c r="J15" s="46"/>
      <c r="K15" s="187"/>
      <c r="L15" s="188"/>
      <c r="M15" s="46"/>
      <c r="N15" s="46"/>
      <c r="O15" s="46"/>
      <c r="P15" s="46"/>
      <c r="Q15" s="46"/>
      <c r="R15" s="188"/>
      <c r="S15" s="189"/>
      <c r="T15" s="46"/>
      <c r="U15" s="46"/>
      <c r="V15" s="46"/>
      <c r="W15" s="46"/>
      <c r="X15" s="46"/>
      <c r="Y15" s="47"/>
      <c r="Z15" s="47"/>
      <c r="AA15" s="184"/>
      <c r="AB15" s="190">
        <f t="shared" si="33"/>
        <v>0</v>
      </c>
      <c r="AC15" s="190" t="b">
        <f t="shared" si="0"/>
        <v>0</v>
      </c>
      <c r="AD15" s="191">
        <f t="shared" si="34"/>
        <v>0</v>
      </c>
      <c r="AE15" s="190" t="b">
        <f t="shared" si="1"/>
        <v>0</v>
      </c>
      <c r="AF15" s="181">
        <f>($G$9*$G$10)*0.05*AE15</f>
        <v>0</v>
      </c>
      <c r="AG15" s="181">
        <f>AD15*AF15</f>
        <v>0</v>
      </c>
      <c r="AH15" s="189"/>
      <c r="AI15" s="183"/>
      <c r="AJ15" s="46"/>
      <c r="AK15" s="46"/>
      <c r="AL15" s="46"/>
      <c r="AM15" s="46"/>
      <c r="AN15" s="46"/>
      <c r="AO15" s="47"/>
      <c r="AP15" s="47"/>
      <c r="AQ15" s="184"/>
      <c r="AR15" s="190">
        <f t="shared" si="2"/>
        <v>0</v>
      </c>
      <c r="AS15" s="190" t="b">
        <f t="shared" si="3"/>
        <v>0</v>
      </c>
      <c r="AT15" s="191">
        <f t="shared" si="35"/>
        <v>0</v>
      </c>
      <c r="AU15" s="190" t="b">
        <f t="shared" si="4"/>
        <v>0</v>
      </c>
      <c r="AV15" s="181">
        <f t="shared" si="5"/>
        <v>0</v>
      </c>
      <c r="AW15" s="181">
        <f t="shared" si="6"/>
        <v>0</v>
      </c>
      <c r="AX15" s="184"/>
      <c r="AY15" s="190" t="b">
        <f t="shared" si="7"/>
        <v>0</v>
      </c>
      <c r="AZ15" s="190">
        <f t="shared" si="8"/>
        <v>-5</v>
      </c>
      <c r="BA15" s="190">
        <f t="shared" si="9"/>
        <v>5</v>
      </c>
      <c r="BB15" s="190">
        <f t="shared" si="10"/>
        <v>0</v>
      </c>
      <c r="BC15" s="190">
        <f t="shared" ref="BC15:BC16" si="40">BC14</f>
        <v>0</v>
      </c>
      <c r="BD15" s="191">
        <f t="shared" si="36"/>
        <v>0</v>
      </c>
      <c r="BE15" s="190" t="b">
        <f t="shared" si="11"/>
        <v>0</v>
      </c>
      <c r="BF15" s="181">
        <f t="shared" si="12"/>
        <v>0</v>
      </c>
      <c r="BG15" s="181">
        <f t="shared" si="13"/>
        <v>0</v>
      </c>
      <c r="BH15" s="183"/>
      <c r="BI15" s="192"/>
      <c r="BJ15" s="46"/>
      <c r="BK15" s="46"/>
      <c r="BL15" s="46"/>
      <c r="BM15" s="46"/>
      <c r="BN15" s="46"/>
      <c r="BO15" s="47"/>
      <c r="BP15" s="47"/>
      <c r="BQ15" s="9"/>
      <c r="BR15" s="2">
        <f t="shared" si="14"/>
        <v>0</v>
      </c>
      <c r="BS15" s="2" t="b">
        <f t="shared" si="15"/>
        <v>0</v>
      </c>
      <c r="BT15" s="8">
        <f t="shared" si="37"/>
        <v>0</v>
      </c>
      <c r="BU15" s="2" t="b">
        <f t="shared" si="16"/>
        <v>0</v>
      </c>
      <c r="BV15" s="12">
        <f t="shared" si="17"/>
        <v>0</v>
      </c>
      <c r="BW15" s="12">
        <f t="shared" si="18"/>
        <v>0</v>
      </c>
      <c r="BX15" s="9"/>
      <c r="BY15" s="2" t="b">
        <f t="shared" si="19"/>
        <v>0</v>
      </c>
      <c r="BZ15" s="2">
        <f t="shared" si="20"/>
        <v>-5</v>
      </c>
      <c r="CA15" s="2">
        <f t="shared" si="21"/>
        <v>5</v>
      </c>
      <c r="CB15" s="2">
        <f t="shared" si="22"/>
        <v>0</v>
      </c>
      <c r="CC15" s="2">
        <f t="shared" ref="CC15:CC16" si="41">CC14</f>
        <v>0</v>
      </c>
      <c r="CD15" s="13">
        <f t="shared" si="38"/>
        <v>0</v>
      </c>
      <c r="CE15" s="2" t="b">
        <f t="shared" si="23"/>
        <v>0</v>
      </c>
      <c r="CF15" s="12">
        <f t="shared" si="24"/>
        <v>0</v>
      </c>
      <c r="CG15" s="12">
        <f t="shared" si="25"/>
        <v>0</v>
      </c>
      <c r="CH15" s="9"/>
      <c r="CI15" s="2" t="b">
        <f t="shared" si="26"/>
        <v>0</v>
      </c>
      <c r="CJ15" s="2">
        <f t="shared" si="27"/>
        <v>-15</v>
      </c>
      <c r="CK15" s="2">
        <f t="shared" si="28"/>
        <v>15</v>
      </c>
      <c r="CL15" s="2">
        <f t="shared" si="29"/>
        <v>0</v>
      </c>
      <c r="CM15" s="2">
        <f t="shared" ref="CM15:CM16" si="42">CM14</f>
        <v>0</v>
      </c>
      <c r="CN15" s="13">
        <f t="shared" si="39"/>
        <v>0</v>
      </c>
      <c r="CO15" s="2" t="b">
        <f t="shared" si="30"/>
        <v>0</v>
      </c>
      <c r="CP15" s="12">
        <f t="shared" si="31"/>
        <v>0</v>
      </c>
      <c r="CQ15" s="12">
        <f t="shared" si="32"/>
        <v>0</v>
      </c>
      <c r="CR15" s="5"/>
      <c r="CS15" s="16"/>
    </row>
    <row r="16" spans="2:97" x14ac:dyDescent="0.25">
      <c r="B16" s="16"/>
      <c r="C16" s="16"/>
      <c r="D16" s="16"/>
      <c r="E16" s="16"/>
      <c r="F16" s="16"/>
      <c r="G16" s="16"/>
      <c r="H16" s="1"/>
      <c r="I16" s="15"/>
      <c r="J16" s="15"/>
      <c r="K16" s="175"/>
      <c r="L16" s="176"/>
      <c r="M16" s="15"/>
      <c r="N16" s="15"/>
      <c r="O16" s="15"/>
      <c r="P16" s="15"/>
      <c r="Q16" s="15"/>
      <c r="R16" s="176"/>
      <c r="S16" s="177"/>
      <c r="T16" s="15"/>
      <c r="U16" s="15"/>
      <c r="V16" s="15"/>
      <c r="W16" s="15"/>
      <c r="X16" s="15"/>
      <c r="Y16" s="15"/>
      <c r="Z16" s="15"/>
      <c r="AA16" s="178"/>
      <c r="AB16" s="178">
        <f t="shared" si="33"/>
        <v>0</v>
      </c>
      <c r="AC16" s="178" t="b">
        <f t="shared" si="0"/>
        <v>0</v>
      </c>
      <c r="AD16" s="179">
        <f t="shared" si="34"/>
        <v>0</v>
      </c>
      <c r="AE16" s="178" t="b">
        <f t="shared" si="1"/>
        <v>0</v>
      </c>
      <c r="AF16" s="162">
        <f>($G$9*$G$10)*0.05*AE16</f>
        <v>0</v>
      </c>
      <c r="AG16" s="162">
        <f>AD16*AF16</f>
        <v>0</v>
      </c>
      <c r="AH16" s="177"/>
      <c r="AI16" s="168"/>
      <c r="AJ16" s="15"/>
      <c r="AK16" s="15"/>
      <c r="AL16" s="15"/>
      <c r="AM16" s="15"/>
      <c r="AN16" s="15"/>
      <c r="AO16" s="15"/>
      <c r="AP16" s="15"/>
      <c r="AQ16" s="178"/>
      <c r="AR16" s="178">
        <f t="shared" si="2"/>
        <v>0</v>
      </c>
      <c r="AS16" s="178" t="b">
        <f t="shared" si="3"/>
        <v>0</v>
      </c>
      <c r="AT16" s="179">
        <f t="shared" si="35"/>
        <v>0</v>
      </c>
      <c r="AU16" s="178" t="b">
        <f t="shared" si="4"/>
        <v>0</v>
      </c>
      <c r="AV16" s="162">
        <f t="shared" si="5"/>
        <v>0</v>
      </c>
      <c r="AW16" s="162">
        <f t="shared" si="6"/>
        <v>0</v>
      </c>
      <c r="AX16" s="178"/>
      <c r="AY16" s="178" t="b">
        <f>IF($G$14&gt;=15,10)</f>
        <v>0</v>
      </c>
      <c r="AZ16" s="178">
        <f>IF($G$14&lt;15,$G$14-5)</f>
        <v>-5</v>
      </c>
      <c r="BA16" s="178">
        <f t="shared" si="9"/>
        <v>5</v>
      </c>
      <c r="BB16" s="178">
        <f t="shared" si="10"/>
        <v>0</v>
      </c>
      <c r="BC16" s="178">
        <f t="shared" si="40"/>
        <v>0</v>
      </c>
      <c r="BD16" s="179">
        <f t="shared" si="36"/>
        <v>0</v>
      </c>
      <c r="BE16" s="178" t="b">
        <f t="shared" si="11"/>
        <v>0</v>
      </c>
      <c r="BF16" s="162">
        <f t="shared" si="12"/>
        <v>0</v>
      </c>
      <c r="BG16" s="162">
        <f t="shared" si="13"/>
        <v>0</v>
      </c>
      <c r="BH16" s="168"/>
      <c r="BI16" s="180"/>
      <c r="BJ16" s="15"/>
      <c r="BK16" s="15"/>
      <c r="BL16" s="15"/>
      <c r="BM16" s="15"/>
      <c r="BN16" s="15"/>
      <c r="BO16" s="15"/>
      <c r="BP16" s="15"/>
      <c r="BQ16" s="2"/>
      <c r="BR16" s="2">
        <f t="shared" si="14"/>
        <v>0</v>
      </c>
      <c r="BS16" s="2" t="b">
        <f t="shared" si="15"/>
        <v>0</v>
      </c>
      <c r="BT16" s="8">
        <f t="shared" si="37"/>
        <v>0</v>
      </c>
      <c r="BU16" s="2" t="b">
        <f t="shared" si="16"/>
        <v>0</v>
      </c>
      <c r="BV16" s="12">
        <f t="shared" si="17"/>
        <v>0</v>
      </c>
      <c r="BW16" s="12">
        <f t="shared" si="18"/>
        <v>0</v>
      </c>
      <c r="BX16" s="2"/>
      <c r="BY16" s="2" t="b">
        <f>IF($G$14&gt;=15,10)</f>
        <v>0</v>
      </c>
      <c r="BZ16" s="2">
        <f>IF($G$14&lt;15,$G$14-5)</f>
        <v>-5</v>
      </c>
      <c r="CA16" s="2">
        <f t="shared" si="21"/>
        <v>5</v>
      </c>
      <c r="CB16" s="2">
        <f t="shared" si="22"/>
        <v>0</v>
      </c>
      <c r="CC16" s="2">
        <f t="shared" si="41"/>
        <v>0</v>
      </c>
      <c r="CD16" s="13">
        <f t="shared" si="38"/>
        <v>0</v>
      </c>
      <c r="CE16" s="2" t="b">
        <f t="shared" si="23"/>
        <v>0</v>
      </c>
      <c r="CF16" s="12">
        <f t="shared" si="24"/>
        <v>0</v>
      </c>
      <c r="CG16" s="12">
        <f t="shared" si="25"/>
        <v>0</v>
      </c>
      <c r="CH16" s="2"/>
      <c r="CI16" s="2" t="b">
        <f t="shared" si="26"/>
        <v>0</v>
      </c>
      <c r="CJ16" s="2">
        <f t="shared" si="27"/>
        <v>-15</v>
      </c>
      <c r="CK16" s="2">
        <f t="shared" si="28"/>
        <v>15</v>
      </c>
      <c r="CL16" s="2">
        <f t="shared" si="29"/>
        <v>0</v>
      </c>
      <c r="CM16" s="2">
        <f t="shared" si="42"/>
        <v>0</v>
      </c>
      <c r="CN16" s="13">
        <f t="shared" si="39"/>
        <v>0</v>
      </c>
      <c r="CO16" s="2" t="b">
        <f t="shared" si="30"/>
        <v>0</v>
      </c>
      <c r="CP16" s="12">
        <f t="shared" si="31"/>
        <v>0</v>
      </c>
      <c r="CQ16" s="12">
        <f t="shared" si="32"/>
        <v>0</v>
      </c>
      <c r="CR16" s="5"/>
      <c r="CS16" s="16"/>
    </row>
    <row r="17" spans="2:97" ht="15.75" thickBot="1" x14ac:dyDescent="0.3">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row>
    <row r="18" spans="2:97" x14ac:dyDescent="0.25">
      <c r="B18" s="16"/>
      <c r="C18" s="19" t="s">
        <v>50</v>
      </c>
      <c r="D18" s="20"/>
      <c r="E18" s="20"/>
      <c r="F18" s="203">
        <f>J11</f>
        <v>0</v>
      </c>
      <c r="G18" s="204"/>
      <c r="H18" s="16"/>
      <c r="I18" s="16"/>
      <c r="J18" s="16"/>
      <c r="K18" s="16"/>
      <c r="L18" s="16"/>
      <c r="M18" s="16"/>
      <c r="N18" s="16"/>
      <c r="O18" s="16"/>
      <c r="P18" s="16"/>
      <c r="Q18" s="16"/>
      <c r="R18" s="16"/>
      <c r="S18" s="16"/>
      <c r="X18" s="218" t="s">
        <v>15</v>
      </c>
      <c r="Y18" s="219"/>
      <c r="Z18" s="219"/>
      <c r="AA18" s="219"/>
      <c r="AB18" s="219"/>
      <c r="AC18" s="219"/>
      <c r="AD18" s="219"/>
      <c r="AE18" s="219"/>
      <c r="AF18" s="219"/>
      <c r="AG18" s="220"/>
      <c r="AH18" s="17"/>
      <c r="AI18" s="16"/>
      <c r="AN18" s="218" t="s">
        <v>16</v>
      </c>
      <c r="AO18" s="219"/>
      <c r="AP18" s="219"/>
      <c r="AQ18" s="219"/>
      <c r="AR18" s="219"/>
      <c r="AS18" s="219"/>
      <c r="AT18" s="219"/>
      <c r="AU18" s="219"/>
      <c r="AV18" s="219"/>
      <c r="AW18" s="219"/>
      <c r="AX18" s="219"/>
      <c r="AY18" s="219"/>
      <c r="AZ18" s="219"/>
      <c r="BA18" s="219"/>
      <c r="BB18" s="219"/>
      <c r="BC18" s="219"/>
      <c r="BD18" s="219"/>
      <c r="BE18" s="219"/>
      <c r="BF18" s="219"/>
      <c r="BG18" s="219"/>
      <c r="BH18" s="17"/>
      <c r="BI18" s="16"/>
      <c r="BN18" s="218" t="s">
        <v>17</v>
      </c>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23"/>
      <c r="CR18" s="18"/>
      <c r="CS18" s="16"/>
    </row>
    <row r="19" spans="2:97" ht="15.75" thickBot="1" x14ac:dyDescent="0.3">
      <c r="B19" s="16"/>
      <c r="C19" s="21" t="s">
        <v>18</v>
      </c>
      <c r="D19" s="22"/>
      <c r="E19" s="22"/>
      <c r="F19" s="201">
        <f>Q13+Z13+AP13+BP13</f>
        <v>0</v>
      </c>
      <c r="G19" s="202"/>
      <c r="H19" s="16"/>
      <c r="I19" s="16"/>
      <c r="J19" s="16"/>
      <c r="K19" s="16"/>
      <c r="L19" s="16"/>
      <c r="M19" s="16"/>
      <c r="N19" s="16"/>
      <c r="O19" s="16"/>
      <c r="P19" s="16"/>
      <c r="Q19" s="16"/>
      <c r="R19" s="16"/>
      <c r="S19" s="16"/>
      <c r="X19" s="221">
        <f>SUM(AG12:AG16)+(Z12)</f>
        <v>0</v>
      </c>
      <c r="Y19" s="205"/>
      <c r="Z19" s="205"/>
      <c r="AA19" s="205"/>
      <c r="AB19" s="205"/>
      <c r="AC19" s="205"/>
      <c r="AD19" s="205"/>
      <c r="AE19" s="205"/>
      <c r="AF19" s="205"/>
      <c r="AG19" s="222"/>
      <c r="AH19" s="17"/>
      <c r="AI19" s="16"/>
      <c r="AN19" s="221">
        <f>SUM(BG12:BG16)+SUM(AW12:AW16)+AP12</f>
        <v>0</v>
      </c>
      <c r="AO19" s="205"/>
      <c r="AP19" s="205"/>
      <c r="AQ19" s="205"/>
      <c r="AR19" s="205"/>
      <c r="AS19" s="205"/>
      <c r="AT19" s="205"/>
      <c r="AU19" s="205"/>
      <c r="AV19" s="205"/>
      <c r="AW19" s="205"/>
      <c r="AX19" s="205"/>
      <c r="AY19" s="205"/>
      <c r="AZ19" s="205"/>
      <c r="BA19" s="205"/>
      <c r="BB19" s="205"/>
      <c r="BC19" s="205"/>
      <c r="BD19" s="205"/>
      <c r="BE19" s="205"/>
      <c r="BF19" s="205"/>
      <c r="BG19" s="205"/>
      <c r="BH19" s="17"/>
      <c r="BI19" s="16"/>
      <c r="BN19" s="221">
        <f>SUM(CQ12:CQ16)+SUM(CG12:CG16)+ SUM(BW12:BW16)+BP12</f>
        <v>0</v>
      </c>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6"/>
      <c r="CR19" s="18"/>
      <c r="CS19" s="16"/>
    </row>
    <row r="20" spans="2:97" ht="15.75" thickBot="1" x14ac:dyDescent="0.3">
      <c r="B20" s="16"/>
      <c r="C20" s="23" t="s">
        <v>19</v>
      </c>
      <c r="D20" s="24"/>
      <c r="E20" s="24"/>
      <c r="F20" s="205">
        <f>X19+AN19+BN19</f>
        <v>0</v>
      </c>
      <c r="G20" s="20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row>
    <row r="21" spans="2:97" ht="15.75" thickBot="1" x14ac:dyDescent="0.3">
      <c r="B21" s="16"/>
      <c r="C21" s="16"/>
      <c r="D21" s="16"/>
      <c r="E21" s="16"/>
      <c r="F21" s="16"/>
      <c r="G21" s="16"/>
      <c r="H21" s="16"/>
      <c r="I21" s="207" t="s">
        <v>20</v>
      </c>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9"/>
      <c r="CR21" s="16"/>
      <c r="CS21" s="16"/>
    </row>
    <row r="22" spans="2:97" ht="15.75" thickBot="1" x14ac:dyDescent="0.3">
      <c r="B22" s="16"/>
      <c r="C22" s="25" t="s">
        <v>48</v>
      </c>
      <c r="D22" s="27"/>
      <c r="E22" s="26"/>
      <c r="F22" s="216">
        <f>SUM(F18:G20)</f>
        <v>0</v>
      </c>
      <c r="G22" s="217"/>
      <c r="H22" s="16"/>
      <c r="I22" s="210"/>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2"/>
      <c r="CR22" s="16"/>
      <c r="CS22" s="16"/>
    </row>
    <row r="23" spans="2:97" ht="15.75" thickBot="1" x14ac:dyDescent="0.3">
      <c r="B23" s="16"/>
      <c r="C23" s="25" t="s">
        <v>47</v>
      </c>
      <c r="D23" s="27"/>
      <c r="E23" s="26"/>
      <c r="F23" s="228" t="e">
        <f>F22/G10</f>
        <v>#DIV/0!</v>
      </c>
      <c r="G23" s="229"/>
      <c r="H23" s="16"/>
      <c r="I23" s="210"/>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2"/>
      <c r="CR23" s="16"/>
      <c r="CS23" s="16"/>
    </row>
    <row r="24" spans="2:97" ht="15.75" thickBot="1" x14ac:dyDescent="0.3">
      <c r="B24" s="16"/>
      <c r="C24" s="16"/>
      <c r="D24" s="16"/>
      <c r="E24" s="16"/>
      <c r="F24" s="16"/>
      <c r="G24" s="16"/>
      <c r="H24" s="16"/>
      <c r="I24" s="210"/>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2"/>
      <c r="CR24" s="16"/>
      <c r="CS24" s="16"/>
    </row>
    <row r="25" spans="2:97" x14ac:dyDescent="0.25">
      <c r="B25" s="16"/>
      <c r="C25" s="40">
        <v>0.1</v>
      </c>
      <c r="D25" s="44">
        <f>F20*C25</f>
        <v>0</v>
      </c>
      <c r="E25" s="41">
        <v>0.15</v>
      </c>
      <c r="F25" s="224">
        <f>F20*E25</f>
        <v>0</v>
      </c>
      <c r="G25" s="225"/>
      <c r="H25" s="16"/>
      <c r="I25" s="210"/>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2"/>
      <c r="CR25" s="16"/>
      <c r="CS25" s="16"/>
    </row>
    <row r="26" spans="2:97" ht="15.75" thickBot="1" x14ac:dyDescent="0.3">
      <c r="B26" s="16"/>
      <c r="C26" s="42">
        <v>0.2</v>
      </c>
      <c r="D26" s="45">
        <f>F20*C26</f>
        <v>0</v>
      </c>
      <c r="E26" s="43">
        <v>0.25</v>
      </c>
      <c r="F26" s="226">
        <f>F20*E26</f>
        <v>0</v>
      </c>
      <c r="G26" s="227"/>
      <c r="H26" s="16"/>
      <c r="I26" s="213"/>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5"/>
      <c r="CR26" s="16"/>
      <c r="CS26" s="16"/>
    </row>
    <row r="27" spans="2:97" x14ac:dyDescent="0.2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row>
    <row r="28" spans="2:97" x14ac:dyDescent="0.2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row>
    <row r="29" spans="2:97" x14ac:dyDescent="0.2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row>
    <row r="30" spans="2:97" x14ac:dyDescent="0.2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row>
    <row r="31" spans="2:97" x14ac:dyDescent="0.2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row>
    <row r="32" spans="2:97" x14ac:dyDescent="0.2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row>
    <row r="33" spans="2:97" x14ac:dyDescent="0.2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row>
    <row r="34" spans="2:97" x14ac:dyDescent="0.2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row>
    <row r="35" spans="2:97" x14ac:dyDescent="0.2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row>
    <row r="36" spans="2:97" x14ac:dyDescent="0.2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row>
    <row r="37" spans="2:97" x14ac:dyDescent="0.2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row>
    <row r="38" spans="2:97" x14ac:dyDescent="0.2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row>
    <row r="39" spans="2:97" x14ac:dyDescent="0.2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row>
    <row r="40" spans="2:97" x14ac:dyDescent="0.2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row>
    <row r="41" spans="2:97" x14ac:dyDescent="0.2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row>
  </sheetData>
  <mergeCells count="30">
    <mergeCell ref="F19:G19"/>
    <mergeCell ref="F18:G18"/>
    <mergeCell ref="F20:G20"/>
    <mergeCell ref="I21:BP26"/>
    <mergeCell ref="F22:G22"/>
    <mergeCell ref="X18:AG18"/>
    <mergeCell ref="X19:AG19"/>
    <mergeCell ref="AN18:BG18"/>
    <mergeCell ref="AN19:BG19"/>
    <mergeCell ref="BN18:CQ18"/>
    <mergeCell ref="BN19:CQ19"/>
    <mergeCell ref="F25:G25"/>
    <mergeCell ref="F26:G26"/>
    <mergeCell ref="F23:G23"/>
    <mergeCell ref="BJ10:BP10"/>
    <mergeCell ref="BR10:BW10"/>
    <mergeCell ref="BY10:CG10"/>
    <mergeCell ref="CI10:CQ10"/>
    <mergeCell ref="BI9:CQ9"/>
    <mergeCell ref="AY10:BG10"/>
    <mergeCell ref="AI9:BH9"/>
    <mergeCell ref="I10:J10"/>
    <mergeCell ref="T10:Z10"/>
    <mergeCell ref="M10:Q10"/>
    <mergeCell ref="AB10:AG10"/>
    <mergeCell ref="T9:AG9"/>
    <mergeCell ref="AJ10:AP10"/>
    <mergeCell ref="AR10:AW10"/>
    <mergeCell ref="M9:Q9"/>
    <mergeCell ref="I9:J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728B4-9A48-432B-8AAB-42AE8BA6593B}">
  <dimension ref="A1:FH60"/>
  <sheetViews>
    <sheetView workbookViewId="0">
      <selection activeCell="C19" sqref="C19"/>
    </sheetView>
  </sheetViews>
  <sheetFormatPr defaultRowHeight="26.25" x14ac:dyDescent="0.4"/>
  <cols>
    <col min="1" max="1" width="2.5703125" style="51" customWidth="1"/>
    <col min="2" max="2" width="26" style="51" customWidth="1"/>
    <col min="3" max="3" width="17.5703125" style="51" bestFit="1" customWidth="1"/>
    <col min="4" max="5" width="18.7109375" style="51" customWidth="1"/>
    <col min="6" max="6" width="14.5703125" style="51" hidden="1" customWidth="1"/>
    <col min="7" max="8" width="13.85546875" style="154" hidden="1" customWidth="1"/>
    <col min="9" max="9" width="19.85546875" style="154" hidden="1" customWidth="1"/>
    <col min="10" max="10" width="17.28515625" style="154" hidden="1" customWidth="1"/>
    <col min="11" max="11" width="14" style="51" hidden="1" customWidth="1"/>
    <col min="12" max="20" width="21" style="51" hidden="1" customWidth="1"/>
    <col min="21" max="21" width="23.140625" style="51" bestFit="1" customWidth="1"/>
    <col min="22" max="22" width="8.7109375" style="154" hidden="1" customWidth="1"/>
    <col min="23" max="23" width="18.7109375" style="154" hidden="1" customWidth="1"/>
    <col min="24" max="24" width="23.140625" style="51" hidden="1" customWidth="1"/>
    <col min="25" max="28" width="9.28515625" style="51" hidden="1" customWidth="1"/>
    <col min="29" max="29" width="15" style="154" hidden="1" customWidth="1"/>
    <col min="30" max="30" width="11.5703125" style="154" hidden="1" customWidth="1"/>
    <col min="31" max="31" width="16.28515625" style="154" hidden="1" customWidth="1"/>
    <col min="32" max="36" width="9" style="154" hidden="1" customWidth="1"/>
    <col min="37" max="37" width="11.5703125" style="154" hidden="1" customWidth="1"/>
    <col min="38" max="38" width="9" style="154" hidden="1" customWidth="1"/>
    <col min="39" max="39" width="15" style="154" hidden="1" customWidth="1"/>
    <col min="40" max="40" width="9" style="154" hidden="1" customWidth="1"/>
    <col min="41" max="41" width="22.7109375" style="51" bestFit="1" customWidth="1"/>
    <col min="42" max="42" width="23.140625" style="51" bestFit="1" customWidth="1"/>
    <col min="43" max="43" width="33.42578125" style="51" bestFit="1" customWidth="1"/>
    <col min="44" max="44" width="2.7109375" style="51" customWidth="1"/>
    <col min="45" max="46" width="9.140625" style="51"/>
    <col min="47" max="47" width="13.7109375" style="51" bestFit="1" customWidth="1"/>
    <col min="48" max="164" width="9.140625" style="48"/>
    <col min="165" max="16384" width="9.140625" style="51"/>
  </cols>
  <sheetData>
    <row r="1" spans="1:47" ht="30" customHeight="1" thickBot="1" x14ac:dyDescent="0.45">
      <c r="A1" s="48"/>
      <c r="B1" s="49"/>
      <c r="C1" s="48"/>
      <c r="D1" s="48"/>
      <c r="E1" s="48"/>
      <c r="F1" s="48"/>
      <c r="G1" s="50"/>
      <c r="H1" s="50"/>
      <c r="I1" s="50"/>
      <c r="J1" s="50"/>
      <c r="K1" s="48"/>
      <c r="L1" s="48"/>
      <c r="M1" s="48"/>
      <c r="N1" s="48"/>
      <c r="O1" s="48"/>
      <c r="P1" s="48"/>
      <c r="Q1" s="48"/>
      <c r="R1" s="48"/>
      <c r="S1" s="48"/>
      <c r="T1" s="48"/>
      <c r="U1" s="48"/>
      <c r="V1" s="50"/>
      <c r="W1" s="50"/>
      <c r="X1" s="48"/>
      <c r="Y1" s="48"/>
      <c r="Z1" s="48"/>
      <c r="AA1" s="48"/>
      <c r="AB1" s="48"/>
      <c r="AC1" s="50"/>
      <c r="AD1" s="50"/>
      <c r="AE1" s="50"/>
      <c r="AF1" s="50"/>
      <c r="AG1" s="50"/>
      <c r="AH1" s="50"/>
      <c r="AI1" s="50"/>
      <c r="AJ1" s="50"/>
      <c r="AK1" s="50"/>
      <c r="AL1" s="50"/>
      <c r="AM1" s="50"/>
      <c r="AN1" s="50"/>
      <c r="AO1" s="48"/>
      <c r="AP1" s="48"/>
      <c r="AQ1" s="48"/>
      <c r="AR1" s="48"/>
      <c r="AS1" s="48"/>
      <c r="AT1" s="48"/>
      <c r="AU1" s="48"/>
    </row>
    <row r="2" spans="1:47" ht="27" customHeight="1" thickTop="1" x14ac:dyDescent="0.4">
      <c r="A2" s="48"/>
      <c r="B2" s="52"/>
      <c r="C2" s="53"/>
      <c r="D2" s="54"/>
      <c r="E2" s="239" t="s">
        <v>22</v>
      </c>
      <c r="F2" s="55"/>
      <c r="G2" s="55" t="s">
        <v>23</v>
      </c>
      <c r="H2" s="55" t="s">
        <v>24</v>
      </c>
      <c r="I2" s="55" t="s">
        <v>25</v>
      </c>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6"/>
      <c r="AR2" s="48"/>
      <c r="AS2" s="48"/>
      <c r="AT2" s="48"/>
      <c r="AU2" s="48"/>
    </row>
    <row r="3" spans="1:47" ht="27" customHeight="1" thickBot="1" x14ac:dyDescent="0.45">
      <c r="A3" s="48"/>
      <c r="B3" s="57"/>
      <c r="C3" s="58"/>
      <c r="D3" s="59"/>
      <c r="E3" s="24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1"/>
      <c r="AR3" s="48"/>
      <c r="AS3" s="48"/>
      <c r="AT3" s="48"/>
      <c r="AU3" s="48"/>
    </row>
    <row r="4" spans="1:47" ht="27" thickTop="1" x14ac:dyDescent="0.4">
      <c r="A4" s="48"/>
      <c r="B4" s="62"/>
      <c r="C4" s="58"/>
      <c r="D4" s="59"/>
      <c r="E4" s="63">
        <v>6.25</v>
      </c>
      <c r="F4" s="64">
        <f>C13</f>
        <v>25</v>
      </c>
      <c r="G4" s="65">
        <f>E4/F4</f>
        <v>0.25</v>
      </c>
      <c r="H4" s="65">
        <f>C20/C13</f>
        <v>0.24</v>
      </c>
      <c r="I4" s="60">
        <f>C16</f>
        <v>0</v>
      </c>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1"/>
      <c r="AR4" s="48"/>
      <c r="AS4" s="48"/>
      <c r="AT4" s="48"/>
      <c r="AU4" s="48"/>
    </row>
    <row r="5" spans="1:47" x14ac:dyDescent="0.4">
      <c r="A5" s="48"/>
      <c r="B5" s="62"/>
      <c r="C5" s="58"/>
      <c r="D5" s="59"/>
      <c r="E5" s="66">
        <v>1</v>
      </c>
      <c r="F5" s="64">
        <f t="shared" ref="F5:F10" si="0">F4</f>
        <v>25</v>
      </c>
      <c r="G5" s="65">
        <f t="shared" ref="G5:G10" si="1">E5/F5</f>
        <v>0.04</v>
      </c>
      <c r="H5" s="65"/>
      <c r="I5" s="60">
        <f t="shared" ref="I5:I10" si="2">I4</f>
        <v>0</v>
      </c>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1"/>
      <c r="AR5" s="48"/>
      <c r="AS5" s="48"/>
      <c r="AT5" s="48"/>
      <c r="AU5" s="48"/>
    </row>
    <row r="6" spans="1:47" x14ac:dyDescent="0.4">
      <c r="A6" s="48"/>
      <c r="B6" s="62"/>
      <c r="C6" s="58"/>
      <c r="D6" s="59"/>
      <c r="E6" s="66">
        <f>E5</f>
        <v>1</v>
      </c>
      <c r="F6" s="64">
        <f t="shared" si="0"/>
        <v>25</v>
      </c>
      <c r="G6" s="65">
        <f t="shared" si="1"/>
        <v>0.04</v>
      </c>
      <c r="H6" s="65"/>
      <c r="I6" s="60">
        <f t="shared" si="2"/>
        <v>0</v>
      </c>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1"/>
      <c r="AR6" s="48"/>
      <c r="AS6" s="48"/>
      <c r="AT6" s="48"/>
      <c r="AU6" s="48"/>
    </row>
    <row r="7" spans="1:47" x14ac:dyDescent="0.4">
      <c r="A7" s="48"/>
      <c r="B7" s="62"/>
      <c r="C7" s="58"/>
      <c r="D7" s="59"/>
      <c r="E7" s="66">
        <f t="shared" ref="E7:E9" si="3">E6</f>
        <v>1</v>
      </c>
      <c r="F7" s="64">
        <f t="shared" si="0"/>
        <v>25</v>
      </c>
      <c r="G7" s="65">
        <f t="shared" si="1"/>
        <v>0.04</v>
      </c>
      <c r="H7" s="65"/>
      <c r="I7" s="60">
        <f t="shared" si="2"/>
        <v>0</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1"/>
      <c r="AR7" s="48"/>
      <c r="AS7" s="48"/>
      <c r="AT7" s="48"/>
      <c r="AU7" s="48"/>
    </row>
    <row r="8" spans="1:47" x14ac:dyDescent="0.4">
      <c r="A8" s="48"/>
      <c r="B8" s="62"/>
      <c r="C8" s="58"/>
      <c r="D8" s="59"/>
      <c r="E8" s="66">
        <f t="shared" si="3"/>
        <v>1</v>
      </c>
      <c r="F8" s="64">
        <f t="shared" si="0"/>
        <v>25</v>
      </c>
      <c r="G8" s="65">
        <f t="shared" si="1"/>
        <v>0.04</v>
      </c>
      <c r="H8" s="65"/>
      <c r="I8" s="60">
        <f t="shared" si="2"/>
        <v>0</v>
      </c>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1"/>
      <c r="AR8" s="48"/>
      <c r="AS8" s="48"/>
      <c r="AT8" s="48"/>
      <c r="AU8" s="48"/>
    </row>
    <row r="9" spans="1:47" x14ac:dyDescent="0.4">
      <c r="A9" s="48"/>
      <c r="B9" s="62"/>
      <c r="C9" s="58"/>
      <c r="D9" s="59"/>
      <c r="E9" s="66">
        <f t="shared" si="3"/>
        <v>1</v>
      </c>
      <c r="F9" s="64">
        <f t="shared" si="0"/>
        <v>25</v>
      </c>
      <c r="G9" s="65">
        <f t="shared" si="1"/>
        <v>0.04</v>
      </c>
      <c r="H9" s="65"/>
      <c r="I9" s="60">
        <f t="shared" si="2"/>
        <v>0</v>
      </c>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1"/>
      <c r="AR9" s="48"/>
      <c r="AS9" s="48"/>
      <c r="AT9" s="48"/>
      <c r="AU9" s="48"/>
    </row>
    <row r="10" spans="1:47" ht="27" thickBot="1" x14ac:dyDescent="0.45">
      <c r="A10" s="48"/>
      <c r="B10" s="62"/>
      <c r="C10" s="58"/>
      <c r="D10" s="59"/>
      <c r="E10" s="67">
        <f>E9</f>
        <v>1</v>
      </c>
      <c r="F10" s="64">
        <f t="shared" si="0"/>
        <v>25</v>
      </c>
      <c r="G10" s="65">
        <f t="shared" si="1"/>
        <v>0.04</v>
      </c>
      <c r="H10" s="65"/>
      <c r="I10" s="60">
        <f t="shared" si="2"/>
        <v>0</v>
      </c>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1"/>
      <c r="AR10" s="48"/>
      <c r="AS10" s="48"/>
      <c r="AT10" s="48"/>
      <c r="AU10" s="48"/>
    </row>
    <row r="11" spans="1:47" ht="27" customHeight="1" thickTop="1" x14ac:dyDescent="0.4">
      <c r="A11" s="48"/>
      <c r="B11" s="241" t="s">
        <v>26</v>
      </c>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3"/>
      <c r="AR11" s="48"/>
      <c r="AS11" s="48"/>
      <c r="AT11" s="48"/>
      <c r="AU11" s="48"/>
    </row>
    <row r="12" spans="1:47" ht="27" thickBot="1" x14ac:dyDescent="0.45">
      <c r="A12" s="48"/>
      <c r="B12" s="244"/>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6"/>
      <c r="AR12" s="48"/>
      <c r="AS12" s="48"/>
      <c r="AT12" s="48"/>
      <c r="AU12" s="48"/>
    </row>
    <row r="13" spans="1:47" ht="34.5" thickTop="1" thickBot="1" x14ac:dyDescent="0.5">
      <c r="A13" s="48"/>
      <c r="B13" s="247" t="s">
        <v>27</v>
      </c>
      <c r="C13" s="249">
        <v>25</v>
      </c>
      <c r="D13" s="250" t="s">
        <v>28</v>
      </c>
      <c r="E13" s="251"/>
      <c r="F13" s="68"/>
      <c r="G13" s="69"/>
      <c r="H13" s="70"/>
      <c r="I13" s="252" t="s">
        <v>29</v>
      </c>
      <c r="J13" s="253"/>
      <c r="K13" s="254"/>
      <c r="L13" s="71"/>
      <c r="M13" s="71">
        <v>1</v>
      </c>
      <c r="N13" s="71">
        <v>2</v>
      </c>
      <c r="O13" s="71">
        <v>3</v>
      </c>
      <c r="P13" s="71">
        <v>4</v>
      </c>
      <c r="Q13" s="71">
        <v>5</v>
      </c>
      <c r="R13" s="71">
        <v>6</v>
      </c>
      <c r="S13" s="71" t="s">
        <v>30</v>
      </c>
      <c r="T13" s="72" t="s">
        <v>31</v>
      </c>
      <c r="U13" s="73" t="s">
        <v>32</v>
      </c>
      <c r="V13" s="74"/>
      <c r="W13" s="74" t="s">
        <v>24</v>
      </c>
      <c r="X13" s="75" t="s">
        <v>33</v>
      </c>
      <c r="Y13" s="75">
        <v>2</v>
      </c>
      <c r="Z13" s="75">
        <v>3</v>
      </c>
      <c r="AA13" s="75">
        <v>4</v>
      </c>
      <c r="AB13" s="75">
        <v>5</v>
      </c>
      <c r="AC13" s="76">
        <v>6</v>
      </c>
      <c r="AD13" s="76" t="s">
        <v>34</v>
      </c>
      <c r="AE13" s="77" t="s">
        <v>31</v>
      </c>
      <c r="AF13" s="76"/>
      <c r="AG13" s="76"/>
      <c r="AH13" s="76"/>
      <c r="AI13" s="76"/>
      <c r="AJ13" s="76"/>
      <c r="AK13" s="76"/>
      <c r="AL13" s="76"/>
      <c r="AM13" s="76"/>
      <c r="AN13" s="76"/>
      <c r="AO13" s="75" t="s">
        <v>24</v>
      </c>
      <c r="AP13" s="78" t="s">
        <v>35</v>
      </c>
      <c r="AQ13" s="79" t="s">
        <v>36</v>
      </c>
      <c r="AR13" s="48"/>
      <c r="AS13" s="48"/>
      <c r="AT13" s="48"/>
      <c r="AU13" s="48"/>
    </row>
    <row r="14" spans="1:47" ht="33.75" thickBot="1" x14ac:dyDescent="0.45">
      <c r="A14" s="48"/>
      <c r="B14" s="248"/>
      <c r="C14" s="235"/>
      <c r="D14" s="80" t="s">
        <v>37</v>
      </c>
      <c r="E14" s="81" t="s">
        <v>31</v>
      </c>
      <c r="F14" s="82"/>
      <c r="G14" s="83"/>
      <c r="H14" s="84"/>
      <c r="I14" s="85" t="s">
        <v>38</v>
      </c>
      <c r="J14" s="86" t="s">
        <v>38</v>
      </c>
      <c r="K14" s="87"/>
      <c r="L14" s="88" t="s">
        <v>39</v>
      </c>
      <c r="M14" s="89"/>
      <c r="N14" s="89"/>
      <c r="O14" s="89"/>
      <c r="P14" s="89"/>
      <c r="Q14" s="89"/>
      <c r="R14" s="89"/>
      <c r="S14" s="89"/>
      <c r="T14" s="89"/>
      <c r="U14" s="90" t="s">
        <v>40</v>
      </c>
      <c r="V14" s="91"/>
      <c r="W14" s="91" t="s">
        <v>41</v>
      </c>
      <c r="X14" s="92" t="s">
        <v>42</v>
      </c>
      <c r="Y14" s="92"/>
      <c r="Z14" s="92"/>
      <c r="AA14" s="92"/>
      <c r="AB14" s="92"/>
      <c r="AC14" s="93"/>
      <c r="AD14" s="93"/>
      <c r="AE14" s="94"/>
      <c r="AF14" s="93">
        <v>2</v>
      </c>
      <c r="AG14" s="93">
        <v>3</v>
      </c>
      <c r="AH14" s="93">
        <v>4</v>
      </c>
      <c r="AI14" s="93">
        <v>5</v>
      </c>
      <c r="AJ14" s="93">
        <v>6</v>
      </c>
      <c r="AK14" s="93" t="s">
        <v>34</v>
      </c>
      <c r="AL14" s="93"/>
      <c r="AM14" s="93"/>
      <c r="AN14" s="93"/>
      <c r="AO14" s="92" t="s">
        <v>41</v>
      </c>
      <c r="AP14" s="95" t="s">
        <v>43</v>
      </c>
      <c r="AQ14" s="96" t="s">
        <v>43</v>
      </c>
      <c r="AR14" s="48"/>
      <c r="AS14" s="48"/>
      <c r="AT14" s="48"/>
      <c r="AU14" s="48"/>
    </row>
    <row r="15" spans="1:47" ht="33.75" thickBot="1" x14ac:dyDescent="0.5">
      <c r="A15" s="48"/>
      <c r="B15" s="97"/>
      <c r="C15" s="98"/>
      <c r="D15" s="99">
        <f>F15</f>
        <v>0</v>
      </c>
      <c r="E15" s="100">
        <f>D15</f>
        <v>0</v>
      </c>
      <c r="F15" s="101">
        <f>I4</f>
        <v>0</v>
      </c>
      <c r="G15" s="102">
        <f>C13</f>
        <v>25</v>
      </c>
      <c r="H15" s="103"/>
      <c r="I15" s="104">
        <f t="shared" ref="I15:I21" si="4">(D15*G15)</f>
        <v>0</v>
      </c>
      <c r="J15" s="105">
        <f>I15</f>
        <v>0</v>
      </c>
      <c r="K15" s="106">
        <f t="shared" ref="K15:K21" si="5">G4</f>
        <v>0.25</v>
      </c>
      <c r="L15" s="107">
        <f t="shared" ref="L15:L21" si="6">(I15*K15)</f>
        <v>0</v>
      </c>
      <c r="M15" s="108" t="b">
        <f>IF(I4=1,L15)</f>
        <v>0</v>
      </c>
      <c r="N15" s="108" t="b">
        <f>IF(I4=2,L15)</f>
        <v>0</v>
      </c>
      <c r="O15" s="108" t="b">
        <f>IF(I4=3,L15)</f>
        <v>0</v>
      </c>
      <c r="P15" s="108" t="b">
        <f>IF(I4=4,L15)</f>
        <v>0</v>
      </c>
      <c r="Q15" s="108" t="b">
        <f>IF(I4=5,L15)</f>
        <v>0</v>
      </c>
      <c r="R15" s="108" t="b">
        <f>IF(I4=6,L15)</f>
        <v>0</v>
      </c>
      <c r="S15" s="108" t="b">
        <f>IF(I4&gt;6,L15)</f>
        <v>0</v>
      </c>
      <c r="T15" s="109">
        <f>SUM(M15:S15)</f>
        <v>0</v>
      </c>
      <c r="U15" s="110">
        <f>T15</f>
        <v>0</v>
      </c>
      <c r="V15" s="111">
        <f>H4</f>
        <v>0.24</v>
      </c>
      <c r="W15" s="112">
        <f t="shared" ref="W15:W21" si="7">((J15*V15)/2)*0.1666667</f>
        <v>0</v>
      </c>
      <c r="X15" s="113">
        <f t="shared" ref="X15:X21" si="8">W15</f>
        <v>0</v>
      </c>
      <c r="Y15" s="108" t="b">
        <f>IF(I4=2,X15)</f>
        <v>0</v>
      </c>
      <c r="Z15" s="108" t="b">
        <f>IF(I4=3,X15)</f>
        <v>0</v>
      </c>
      <c r="AA15" s="108" t="b">
        <f>IF(I4=4,X15)</f>
        <v>0</v>
      </c>
      <c r="AB15" s="108" t="b">
        <f>IF(I4=5,X15)</f>
        <v>0</v>
      </c>
      <c r="AC15" s="108" t="b">
        <f>IF(I4=6,X15)</f>
        <v>0</v>
      </c>
      <c r="AD15" s="108" t="b">
        <f>IF(I4&gt;6,X15)</f>
        <v>0</v>
      </c>
      <c r="AE15" s="114">
        <f>SUM(Y15:AD15)</f>
        <v>0</v>
      </c>
      <c r="AF15" s="108" t="b">
        <f>IF(I4=2,2167)</f>
        <v>0</v>
      </c>
      <c r="AG15" s="108" t="b">
        <f t="shared" ref="AG15:AG21" si="9">IF(I4=3,2167)</f>
        <v>0</v>
      </c>
      <c r="AH15" s="108" t="b">
        <f t="shared" ref="AH15:AH21" si="10">IF(I4=4,4333)</f>
        <v>0</v>
      </c>
      <c r="AI15" s="108" t="b">
        <f t="shared" ref="AI15:AI21" si="11">IF(I4=5,4333)</f>
        <v>0</v>
      </c>
      <c r="AJ15" s="108" t="b">
        <f t="shared" ref="AJ15:AJ21" si="12">IF(I4=6,52000)</f>
        <v>0</v>
      </c>
      <c r="AK15" s="108" t="b">
        <f t="shared" ref="AK15:AK21" si="13">IF(I4&gt;6,52000)</f>
        <v>0</v>
      </c>
      <c r="AL15" s="115">
        <f>SUM(AF15:AK15)</f>
        <v>0</v>
      </c>
      <c r="AM15" s="108" t="b">
        <f>IF(AE15&lt;AL15,AE15)</f>
        <v>0</v>
      </c>
      <c r="AN15" s="108">
        <f>IF(AE15&gt;=AL15,AL15)</f>
        <v>0</v>
      </c>
      <c r="AO15" s="116">
        <f t="shared" ref="AO15:AO21" si="14">AM15+AN15</f>
        <v>0</v>
      </c>
      <c r="AP15" s="117">
        <f t="shared" ref="AP15:AP21" si="15">U15+AO15</f>
        <v>0</v>
      </c>
      <c r="AQ15" s="118">
        <f>AP15*12</f>
        <v>0</v>
      </c>
      <c r="AR15" s="48"/>
      <c r="AS15" s="48"/>
      <c r="AT15" s="48"/>
      <c r="AU15" s="48"/>
    </row>
    <row r="16" spans="1:47" ht="33.75" customHeight="1" x14ac:dyDescent="0.45">
      <c r="A16" s="48"/>
      <c r="B16" s="230" t="s">
        <v>44</v>
      </c>
      <c r="C16" s="233">
        <v>0</v>
      </c>
      <c r="D16" s="119">
        <f t="shared" ref="D16:D21" si="16">D15*F15</f>
        <v>0</v>
      </c>
      <c r="E16" s="120">
        <f t="shared" ref="E16:E21" si="17">E15+D16</f>
        <v>0</v>
      </c>
      <c r="F16" s="121">
        <f>F15</f>
        <v>0</v>
      </c>
      <c r="G16" s="122">
        <f>G15</f>
        <v>25</v>
      </c>
      <c r="H16" s="123"/>
      <c r="I16" s="104">
        <f t="shared" si="4"/>
        <v>0</v>
      </c>
      <c r="J16" s="124">
        <f t="shared" ref="J16:J21" si="18">J15+I16</f>
        <v>0</v>
      </c>
      <c r="K16" s="106">
        <f t="shared" si="5"/>
        <v>0.04</v>
      </c>
      <c r="L16" s="107">
        <f t="shared" si="6"/>
        <v>0</v>
      </c>
      <c r="M16" s="108" t="b">
        <f t="shared" ref="M16:M21" si="19">IF(I5=1,0)</f>
        <v>0</v>
      </c>
      <c r="N16" s="108" t="b">
        <f t="shared" ref="N16:N21" si="20">IF(I34,0)</f>
        <v>0</v>
      </c>
      <c r="O16" s="108" t="b">
        <f>IF(I5=3,L16)</f>
        <v>0</v>
      </c>
      <c r="P16" s="108" t="b">
        <f>IF(I5=4,L16)</f>
        <v>0</v>
      </c>
      <c r="Q16" s="108" t="b">
        <f>IF(I5=5,L16)</f>
        <v>0</v>
      </c>
      <c r="R16" s="108" t="b">
        <f t="shared" ref="R16:R21" si="21">IF(I5=6,L16)</f>
        <v>0</v>
      </c>
      <c r="S16" s="108" t="b">
        <f t="shared" ref="S16:S21" si="22">IF(I5&gt;6,L16)</f>
        <v>0</v>
      </c>
      <c r="T16" s="109">
        <f t="shared" ref="T16:T21" si="23">SUM(M16:S16)</f>
        <v>0</v>
      </c>
      <c r="U16" s="125">
        <f t="shared" ref="U16:U21" si="24">U15+T16</f>
        <v>0</v>
      </c>
      <c r="V16" s="126">
        <f t="shared" ref="V16:V21" si="25">V15</f>
        <v>0.24</v>
      </c>
      <c r="W16" s="112">
        <f t="shared" si="7"/>
        <v>0</v>
      </c>
      <c r="X16" s="113">
        <f t="shared" si="8"/>
        <v>0</v>
      </c>
      <c r="Y16" s="108" t="b">
        <f t="shared" ref="Y16:Y21" si="26">IF(I5=2,X16)</f>
        <v>0</v>
      </c>
      <c r="Z16" s="108" t="b">
        <f t="shared" ref="Z16:Z21" si="27">IF(I5=3,X16)</f>
        <v>0</v>
      </c>
      <c r="AA16" s="108" t="b">
        <f t="shared" ref="AA16:AA21" si="28">IF(I5=4,X16)</f>
        <v>0</v>
      </c>
      <c r="AB16" s="108" t="b">
        <f t="shared" ref="AB16:AB21" si="29">IF(I5=5,X16)</f>
        <v>0</v>
      </c>
      <c r="AC16" s="108" t="b">
        <f t="shared" ref="AC16:AC21" si="30">IF(I5=6,X16)</f>
        <v>0</v>
      </c>
      <c r="AD16" s="108" t="b">
        <f t="shared" ref="AD16:AD21" si="31">IF(I5&gt;6,X16)</f>
        <v>0</v>
      </c>
      <c r="AE16" s="114">
        <f t="shared" ref="AE16:AE21" si="32">SUM(Y16:AD16)</f>
        <v>0</v>
      </c>
      <c r="AF16" s="108" t="b">
        <f t="shared" ref="AF16:AF21" si="33">IF(I5=2,2167)</f>
        <v>0</v>
      </c>
      <c r="AG16" s="108" t="b">
        <f t="shared" si="9"/>
        <v>0</v>
      </c>
      <c r="AH16" s="108" t="b">
        <f t="shared" si="10"/>
        <v>0</v>
      </c>
      <c r="AI16" s="108" t="b">
        <f t="shared" si="11"/>
        <v>0</v>
      </c>
      <c r="AJ16" s="108" t="b">
        <f t="shared" si="12"/>
        <v>0</v>
      </c>
      <c r="AK16" s="108" t="b">
        <f t="shared" si="13"/>
        <v>0</v>
      </c>
      <c r="AL16" s="115">
        <f t="shared" ref="AL16:AL21" si="34">SUM(AF16:AK16)</f>
        <v>0</v>
      </c>
      <c r="AM16" s="108" t="b">
        <f t="shared" ref="AM16:AM21" si="35">IF(AE16&lt;AL16,AE16)</f>
        <v>0</v>
      </c>
      <c r="AN16" s="108">
        <f t="shared" ref="AN16:AN21" si="36">IF(AE16&gt;=AL16,AL16)</f>
        <v>0</v>
      </c>
      <c r="AO16" s="116">
        <f t="shared" si="14"/>
        <v>0</v>
      </c>
      <c r="AP16" s="127">
        <f t="shared" si="15"/>
        <v>0</v>
      </c>
      <c r="AQ16" s="128">
        <f t="shared" ref="AQ16:AQ21" si="37">AP16*12</f>
        <v>0</v>
      </c>
      <c r="AR16" s="48"/>
      <c r="AS16" s="48"/>
      <c r="AT16" s="48"/>
      <c r="AU16" s="48"/>
    </row>
    <row r="17" spans="1:164" ht="33" x14ac:dyDescent="0.45">
      <c r="A17" s="48"/>
      <c r="B17" s="231"/>
      <c r="C17" s="234"/>
      <c r="D17" s="119">
        <f t="shared" si="16"/>
        <v>0</v>
      </c>
      <c r="E17" s="120">
        <f t="shared" si="17"/>
        <v>0</v>
      </c>
      <c r="F17" s="121">
        <f t="shared" ref="F17:G21" si="38">F16</f>
        <v>0</v>
      </c>
      <c r="G17" s="122">
        <f t="shared" si="38"/>
        <v>25</v>
      </c>
      <c r="H17" s="123"/>
      <c r="I17" s="104">
        <f t="shared" si="4"/>
        <v>0</v>
      </c>
      <c r="J17" s="124">
        <f t="shared" si="18"/>
        <v>0</v>
      </c>
      <c r="K17" s="106">
        <f t="shared" si="5"/>
        <v>0.04</v>
      </c>
      <c r="L17" s="107">
        <f t="shared" si="6"/>
        <v>0</v>
      </c>
      <c r="M17" s="108" t="b">
        <f t="shared" si="19"/>
        <v>0</v>
      </c>
      <c r="N17" s="108" t="b">
        <f t="shared" si="20"/>
        <v>0</v>
      </c>
      <c r="O17" s="108" t="b">
        <f>IF(I6=3,L17)</f>
        <v>0</v>
      </c>
      <c r="P17" s="108" t="b">
        <f>IF(I6=4,L17)</f>
        <v>0</v>
      </c>
      <c r="Q17" s="108" t="b">
        <f>IF(I6=5,L17)</f>
        <v>0</v>
      </c>
      <c r="R17" s="108" t="b">
        <f t="shared" si="21"/>
        <v>0</v>
      </c>
      <c r="S17" s="108" t="b">
        <f t="shared" si="22"/>
        <v>0</v>
      </c>
      <c r="T17" s="109">
        <f t="shared" si="23"/>
        <v>0</v>
      </c>
      <c r="U17" s="125">
        <f t="shared" si="24"/>
        <v>0</v>
      </c>
      <c r="V17" s="126">
        <f t="shared" si="25"/>
        <v>0.24</v>
      </c>
      <c r="W17" s="112">
        <f t="shared" si="7"/>
        <v>0</v>
      </c>
      <c r="X17" s="113">
        <f t="shared" si="8"/>
        <v>0</v>
      </c>
      <c r="Y17" s="108" t="b">
        <f t="shared" si="26"/>
        <v>0</v>
      </c>
      <c r="Z17" s="108" t="b">
        <f t="shared" si="27"/>
        <v>0</v>
      </c>
      <c r="AA17" s="108" t="b">
        <f t="shared" si="28"/>
        <v>0</v>
      </c>
      <c r="AB17" s="108" t="b">
        <f t="shared" si="29"/>
        <v>0</v>
      </c>
      <c r="AC17" s="108" t="b">
        <f t="shared" si="30"/>
        <v>0</v>
      </c>
      <c r="AD17" s="108" t="b">
        <f t="shared" si="31"/>
        <v>0</v>
      </c>
      <c r="AE17" s="114">
        <f t="shared" si="32"/>
        <v>0</v>
      </c>
      <c r="AF17" s="108" t="b">
        <f t="shared" si="33"/>
        <v>0</v>
      </c>
      <c r="AG17" s="108" t="b">
        <f t="shared" si="9"/>
        <v>0</v>
      </c>
      <c r="AH17" s="108" t="b">
        <f t="shared" si="10"/>
        <v>0</v>
      </c>
      <c r="AI17" s="108" t="b">
        <f t="shared" si="11"/>
        <v>0</v>
      </c>
      <c r="AJ17" s="108" t="b">
        <f t="shared" si="12"/>
        <v>0</v>
      </c>
      <c r="AK17" s="108" t="b">
        <f t="shared" si="13"/>
        <v>0</v>
      </c>
      <c r="AL17" s="115">
        <f t="shared" si="34"/>
        <v>0</v>
      </c>
      <c r="AM17" s="108" t="b">
        <f t="shared" si="35"/>
        <v>0</v>
      </c>
      <c r="AN17" s="108">
        <f t="shared" si="36"/>
        <v>0</v>
      </c>
      <c r="AO17" s="116">
        <f t="shared" si="14"/>
        <v>0</v>
      </c>
      <c r="AP17" s="127">
        <f t="shared" si="15"/>
        <v>0</v>
      </c>
      <c r="AQ17" s="128">
        <f t="shared" si="37"/>
        <v>0</v>
      </c>
      <c r="AR17" s="48"/>
      <c r="AS17" s="48"/>
      <c r="AT17" s="48"/>
      <c r="AU17" s="48"/>
    </row>
    <row r="18" spans="1:164" ht="33.75" thickBot="1" x14ac:dyDescent="0.5">
      <c r="A18" s="48"/>
      <c r="B18" s="232"/>
      <c r="C18" s="235"/>
      <c r="D18" s="119">
        <f t="shared" si="16"/>
        <v>0</v>
      </c>
      <c r="E18" s="120">
        <f t="shared" si="17"/>
        <v>0</v>
      </c>
      <c r="F18" s="121">
        <f t="shared" si="38"/>
        <v>0</v>
      </c>
      <c r="G18" s="122">
        <f t="shared" si="38"/>
        <v>25</v>
      </c>
      <c r="H18" s="123"/>
      <c r="I18" s="104">
        <f t="shared" si="4"/>
        <v>0</v>
      </c>
      <c r="J18" s="124">
        <f t="shared" si="18"/>
        <v>0</v>
      </c>
      <c r="K18" s="106">
        <f t="shared" si="5"/>
        <v>0.04</v>
      </c>
      <c r="L18" s="107">
        <f t="shared" si="6"/>
        <v>0</v>
      </c>
      <c r="M18" s="108" t="b">
        <f t="shared" si="19"/>
        <v>0</v>
      </c>
      <c r="N18" s="108" t="b">
        <f t="shared" si="20"/>
        <v>0</v>
      </c>
      <c r="O18" s="108" t="b">
        <f>IF(I7=3,0)</f>
        <v>0</v>
      </c>
      <c r="P18" s="108" t="b">
        <f>IF(I7=4,0)</f>
        <v>0</v>
      </c>
      <c r="Q18" s="108" t="b">
        <f>IF(I7=5,L18)</f>
        <v>0</v>
      </c>
      <c r="R18" s="108" t="b">
        <f t="shared" si="21"/>
        <v>0</v>
      </c>
      <c r="S18" s="108" t="b">
        <f t="shared" si="22"/>
        <v>0</v>
      </c>
      <c r="T18" s="109">
        <f t="shared" si="23"/>
        <v>0</v>
      </c>
      <c r="U18" s="125">
        <f t="shared" si="24"/>
        <v>0</v>
      </c>
      <c r="V18" s="126">
        <f t="shared" si="25"/>
        <v>0.24</v>
      </c>
      <c r="W18" s="112">
        <f t="shared" si="7"/>
        <v>0</v>
      </c>
      <c r="X18" s="113">
        <f t="shared" si="8"/>
        <v>0</v>
      </c>
      <c r="Y18" s="108" t="b">
        <f t="shared" si="26"/>
        <v>0</v>
      </c>
      <c r="Z18" s="108" t="b">
        <f t="shared" si="27"/>
        <v>0</v>
      </c>
      <c r="AA18" s="108" t="b">
        <f t="shared" si="28"/>
        <v>0</v>
      </c>
      <c r="AB18" s="108" t="b">
        <f t="shared" si="29"/>
        <v>0</v>
      </c>
      <c r="AC18" s="108" t="b">
        <f t="shared" si="30"/>
        <v>0</v>
      </c>
      <c r="AD18" s="108" t="b">
        <f t="shared" si="31"/>
        <v>0</v>
      </c>
      <c r="AE18" s="114">
        <f t="shared" si="32"/>
        <v>0</v>
      </c>
      <c r="AF18" s="108" t="b">
        <f t="shared" si="33"/>
        <v>0</v>
      </c>
      <c r="AG18" s="108" t="b">
        <f t="shared" si="9"/>
        <v>0</v>
      </c>
      <c r="AH18" s="108" t="b">
        <f t="shared" si="10"/>
        <v>0</v>
      </c>
      <c r="AI18" s="108" t="b">
        <f t="shared" si="11"/>
        <v>0</v>
      </c>
      <c r="AJ18" s="108" t="b">
        <f t="shared" si="12"/>
        <v>0</v>
      </c>
      <c r="AK18" s="108" t="b">
        <f t="shared" si="13"/>
        <v>0</v>
      </c>
      <c r="AL18" s="115">
        <f t="shared" si="34"/>
        <v>0</v>
      </c>
      <c r="AM18" s="108" t="b">
        <f t="shared" si="35"/>
        <v>0</v>
      </c>
      <c r="AN18" s="108">
        <f t="shared" si="36"/>
        <v>0</v>
      </c>
      <c r="AO18" s="116">
        <f t="shared" si="14"/>
        <v>0</v>
      </c>
      <c r="AP18" s="127">
        <f t="shared" si="15"/>
        <v>0</v>
      </c>
      <c r="AQ18" s="128">
        <f t="shared" si="37"/>
        <v>0</v>
      </c>
      <c r="AR18" s="48"/>
      <c r="AS18" s="48"/>
      <c r="AT18" s="48"/>
      <c r="AU18" s="48"/>
    </row>
    <row r="19" spans="1:164" ht="33.75" thickBot="1" x14ac:dyDescent="0.5">
      <c r="A19" s="48"/>
      <c r="B19" s="97" t="s">
        <v>45</v>
      </c>
      <c r="C19" s="129">
        <f>C20*0.16666667</f>
        <v>1.0000000199999999</v>
      </c>
      <c r="D19" s="119">
        <f t="shared" si="16"/>
        <v>0</v>
      </c>
      <c r="E19" s="120">
        <f t="shared" si="17"/>
        <v>0</v>
      </c>
      <c r="F19" s="121">
        <f t="shared" si="38"/>
        <v>0</v>
      </c>
      <c r="G19" s="122">
        <f t="shared" si="38"/>
        <v>25</v>
      </c>
      <c r="H19" s="123"/>
      <c r="I19" s="104">
        <f t="shared" si="4"/>
        <v>0</v>
      </c>
      <c r="J19" s="124">
        <f t="shared" si="18"/>
        <v>0</v>
      </c>
      <c r="K19" s="106">
        <f t="shared" si="5"/>
        <v>0.04</v>
      </c>
      <c r="L19" s="107">
        <f t="shared" si="6"/>
        <v>0</v>
      </c>
      <c r="M19" s="108" t="b">
        <f t="shared" si="19"/>
        <v>0</v>
      </c>
      <c r="N19" s="108" t="b">
        <f t="shared" si="20"/>
        <v>0</v>
      </c>
      <c r="O19" s="108" t="b">
        <f>IF(I8=3,0)</f>
        <v>0</v>
      </c>
      <c r="P19" s="108" t="b">
        <f>IF(I8=4,0)</f>
        <v>0</v>
      </c>
      <c r="Q19" s="108" t="b">
        <f>IF(I8=5,L19)</f>
        <v>0</v>
      </c>
      <c r="R19" s="108" t="b">
        <f t="shared" si="21"/>
        <v>0</v>
      </c>
      <c r="S19" s="108" t="b">
        <f t="shared" si="22"/>
        <v>0</v>
      </c>
      <c r="T19" s="109">
        <f t="shared" si="23"/>
        <v>0</v>
      </c>
      <c r="U19" s="125">
        <f t="shared" si="24"/>
        <v>0</v>
      </c>
      <c r="V19" s="126">
        <f t="shared" si="25"/>
        <v>0.24</v>
      </c>
      <c r="W19" s="112">
        <f t="shared" si="7"/>
        <v>0</v>
      </c>
      <c r="X19" s="113">
        <f t="shared" si="8"/>
        <v>0</v>
      </c>
      <c r="Y19" s="108" t="b">
        <f t="shared" si="26"/>
        <v>0</v>
      </c>
      <c r="Z19" s="108" t="b">
        <f t="shared" si="27"/>
        <v>0</v>
      </c>
      <c r="AA19" s="108" t="b">
        <f t="shared" si="28"/>
        <v>0</v>
      </c>
      <c r="AB19" s="108" t="b">
        <f t="shared" si="29"/>
        <v>0</v>
      </c>
      <c r="AC19" s="108" t="b">
        <f t="shared" si="30"/>
        <v>0</v>
      </c>
      <c r="AD19" s="108" t="b">
        <f t="shared" si="31"/>
        <v>0</v>
      </c>
      <c r="AE19" s="114">
        <f t="shared" si="32"/>
        <v>0</v>
      </c>
      <c r="AF19" s="108" t="b">
        <f t="shared" si="33"/>
        <v>0</v>
      </c>
      <c r="AG19" s="108" t="b">
        <f t="shared" si="9"/>
        <v>0</v>
      </c>
      <c r="AH19" s="108" t="b">
        <f t="shared" si="10"/>
        <v>0</v>
      </c>
      <c r="AI19" s="108" t="b">
        <f t="shared" si="11"/>
        <v>0</v>
      </c>
      <c r="AJ19" s="108" t="b">
        <f t="shared" si="12"/>
        <v>0</v>
      </c>
      <c r="AK19" s="108" t="b">
        <f t="shared" si="13"/>
        <v>0</v>
      </c>
      <c r="AL19" s="115">
        <f t="shared" si="34"/>
        <v>0</v>
      </c>
      <c r="AM19" s="108" t="b">
        <f t="shared" si="35"/>
        <v>0</v>
      </c>
      <c r="AN19" s="108">
        <f t="shared" si="36"/>
        <v>0</v>
      </c>
      <c r="AO19" s="116">
        <f t="shared" si="14"/>
        <v>0</v>
      </c>
      <c r="AP19" s="127">
        <f t="shared" si="15"/>
        <v>0</v>
      </c>
      <c r="AQ19" s="128">
        <f t="shared" si="37"/>
        <v>0</v>
      </c>
      <c r="AR19" s="48"/>
      <c r="AS19" s="48"/>
      <c r="AT19" s="48"/>
      <c r="AU19" s="48"/>
    </row>
    <row r="20" spans="1:164" ht="33.75" thickTop="1" x14ac:dyDescent="0.45">
      <c r="A20" s="48"/>
      <c r="B20" s="236" t="s">
        <v>46</v>
      </c>
      <c r="C20" s="238">
        <v>6</v>
      </c>
      <c r="D20" s="119">
        <f t="shared" si="16"/>
        <v>0</v>
      </c>
      <c r="E20" s="120">
        <f t="shared" si="17"/>
        <v>0</v>
      </c>
      <c r="F20" s="121">
        <f t="shared" si="38"/>
        <v>0</v>
      </c>
      <c r="G20" s="122">
        <f t="shared" si="38"/>
        <v>25</v>
      </c>
      <c r="H20" s="123"/>
      <c r="I20" s="104">
        <f t="shared" si="4"/>
        <v>0</v>
      </c>
      <c r="J20" s="124">
        <f t="shared" si="18"/>
        <v>0</v>
      </c>
      <c r="K20" s="106">
        <f t="shared" si="5"/>
        <v>0.04</v>
      </c>
      <c r="L20" s="107">
        <f t="shared" si="6"/>
        <v>0</v>
      </c>
      <c r="M20" s="108" t="b">
        <f t="shared" si="19"/>
        <v>0</v>
      </c>
      <c r="N20" s="108" t="b">
        <f t="shared" si="20"/>
        <v>0</v>
      </c>
      <c r="O20" s="108" t="b">
        <f>IF(I9=3,0)</f>
        <v>0</v>
      </c>
      <c r="P20" s="108" t="b">
        <f>IF(I9=4,0)</f>
        <v>0</v>
      </c>
      <c r="Q20" s="108" t="b">
        <f>IF(I9=5,0)</f>
        <v>0</v>
      </c>
      <c r="R20" s="108" t="b">
        <f t="shared" si="21"/>
        <v>0</v>
      </c>
      <c r="S20" s="108" t="b">
        <f t="shared" si="22"/>
        <v>0</v>
      </c>
      <c r="T20" s="109">
        <f t="shared" si="23"/>
        <v>0</v>
      </c>
      <c r="U20" s="125">
        <f t="shared" si="24"/>
        <v>0</v>
      </c>
      <c r="V20" s="126">
        <f t="shared" si="25"/>
        <v>0.24</v>
      </c>
      <c r="W20" s="112">
        <f t="shared" si="7"/>
        <v>0</v>
      </c>
      <c r="X20" s="113">
        <f t="shared" si="8"/>
        <v>0</v>
      </c>
      <c r="Y20" s="108" t="b">
        <f t="shared" si="26"/>
        <v>0</v>
      </c>
      <c r="Z20" s="108" t="b">
        <f t="shared" si="27"/>
        <v>0</v>
      </c>
      <c r="AA20" s="108" t="b">
        <f t="shared" si="28"/>
        <v>0</v>
      </c>
      <c r="AB20" s="108" t="b">
        <f t="shared" si="29"/>
        <v>0</v>
      </c>
      <c r="AC20" s="108" t="b">
        <f t="shared" si="30"/>
        <v>0</v>
      </c>
      <c r="AD20" s="108" t="b">
        <f t="shared" si="31"/>
        <v>0</v>
      </c>
      <c r="AE20" s="114">
        <f t="shared" si="32"/>
        <v>0</v>
      </c>
      <c r="AF20" s="108" t="b">
        <f t="shared" si="33"/>
        <v>0</v>
      </c>
      <c r="AG20" s="108" t="b">
        <f t="shared" si="9"/>
        <v>0</v>
      </c>
      <c r="AH20" s="108" t="b">
        <f t="shared" si="10"/>
        <v>0</v>
      </c>
      <c r="AI20" s="108" t="b">
        <f t="shared" si="11"/>
        <v>0</v>
      </c>
      <c r="AJ20" s="108" t="b">
        <f t="shared" si="12"/>
        <v>0</v>
      </c>
      <c r="AK20" s="108" t="b">
        <f t="shared" si="13"/>
        <v>0</v>
      </c>
      <c r="AL20" s="115">
        <f t="shared" si="34"/>
        <v>0</v>
      </c>
      <c r="AM20" s="108" t="b">
        <f t="shared" si="35"/>
        <v>0</v>
      </c>
      <c r="AN20" s="108">
        <f t="shared" si="36"/>
        <v>0</v>
      </c>
      <c r="AO20" s="116">
        <f t="shared" si="14"/>
        <v>0</v>
      </c>
      <c r="AP20" s="127">
        <f t="shared" si="15"/>
        <v>0</v>
      </c>
      <c r="AQ20" s="128">
        <f t="shared" si="37"/>
        <v>0</v>
      </c>
      <c r="AR20" s="48"/>
      <c r="AS20" s="48"/>
      <c r="AT20" s="48"/>
      <c r="AU20" s="48"/>
    </row>
    <row r="21" spans="1:164" ht="33.75" thickBot="1" x14ac:dyDescent="0.5">
      <c r="A21" s="48"/>
      <c r="B21" s="237"/>
      <c r="C21" s="237"/>
      <c r="D21" s="130">
        <f t="shared" si="16"/>
        <v>0</v>
      </c>
      <c r="E21" s="131">
        <f t="shared" si="17"/>
        <v>0</v>
      </c>
      <c r="F21" s="132">
        <f t="shared" si="38"/>
        <v>0</v>
      </c>
      <c r="G21" s="133">
        <f t="shared" si="38"/>
        <v>25</v>
      </c>
      <c r="H21" s="134"/>
      <c r="I21" s="135">
        <f t="shared" si="4"/>
        <v>0</v>
      </c>
      <c r="J21" s="136">
        <f t="shared" si="18"/>
        <v>0</v>
      </c>
      <c r="K21" s="137">
        <f t="shared" si="5"/>
        <v>0.04</v>
      </c>
      <c r="L21" s="138">
        <f t="shared" si="6"/>
        <v>0</v>
      </c>
      <c r="M21" s="139" t="b">
        <f t="shared" si="19"/>
        <v>0</v>
      </c>
      <c r="N21" s="139" t="b">
        <f t="shared" si="20"/>
        <v>0</v>
      </c>
      <c r="O21" s="139" t="b">
        <f>IF(I10=3,0)</f>
        <v>0</v>
      </c>
      <c r="P21" s="139" t="b">
        <f>IF(I10=4,0)</f>
        <v>0</v>
      </c>
      <c r="Q21" s="139" t="b">
        <f>IF(I10=5,0)</f>
        <v>0</v>
      </c>
      <c r="R21" s="139" t="b">
        <f t="shared" si="21"/>
        <v>0</v>
      </c>
      <c r="S21" s="139" t="b">
        <f t="shared" si="22"/>
        <v>0</v>
      </c>
      <c r="T21" s="140">
        <f t="shared" si="23"/>
        <v>0</v>
      </c>
      <c r="U21" s="141">
        <f t="shared" si="24"/>
        <v>0</v>
      </c>
      <c r="V21" s="142">
        <f t="shared" si="25"/>
        <v>0.24</v>
      </c>
      <c r="W21" s="143">
        <f t="shared" si="7"/>
        <v>0</v>
      </c>
      <c r="X21" s="144">
        <f t="shared" si="8"/>
        <v>0</v>
      </c>
      <c r="Y21" s="139" t="b">
        <f t="shared" si="26"/>
        <v>0</v>
      </c>
      <c r="Z21" s="139" t="b">
        <f t="shared" si="27"/>
        <v>0</v>
      </c>
      <c r="AA21" s="139" t="b">
        <f t="shared" si="28"/>
        <v>0</v>
      </c>
      <c r="AB21" s="139" t="b">
        <f t="shared" si="29"/>
        <v>0</v>
      </c>
      <c r="AC21" s="139" t="b">
        <f t="shared" si="30"/>
        <v>0</v>
      </c>
      <c r="AD21" s="139" t="b">
        <f t="shared" si="31"/>
        <v>0</v>
      </c>
      <c r="AE21" s="145">
        <f t="shared" si="32"/>
        <v>0</v>
      </c>
      <c r="AF21" s="139" t="b">
        <f t="shared" si="33"/>
        <v>0</v>
      </c>
      <c r="AG21" s="139" t="b">
        <f t="shared" si="9"/>
        <v>0</v>
      </c>
      <c r="AH21" s="139" t="b">
        <f t="shared" si="10"/>
        <v>0</v>
      </c>
      <c r="AI21" s="139" t="b">
        <f t="shared" si="11"/>
        <v>0</v>
      </c>
      <c r="AJ21" s="139" t="b">
        <f t="shared" si="12"/>
        <v>0</v>
      </c>
      <c r="AK21" s="139" t="b">
        <f t="shared" si="13"/>
        <v>0</v>
      </c>
      <c r="AL21" s="146">
        <f t="shared" si="34"/>
        <v>0</v>
      </c>
      <c r="AM21" s="139" t="b">
        <f t="shared" si="35"/>
        <v>0</v>
      </c>
      <c r="AN21" s="139">
        <f t="shared" si="36"/>
        <v>0</v>
      </c>
      <c r="AO21" s="147">
        <f t="shared" si="14"/>
        <v>0</v>
      </c>
      <c r="AP21" s="148">
        <f t="shared" si="15"/>
        <v>0</v>
      </c>
      <c r="AQ21" s="149">
        <f t="shared" si="37"/>
        <v>0</v>
      </c>
      <c r="AR21" s="48"/>
      <c r="AS21" s="48"/>
      <c r="AT21" s="48"/>
      <c r="AU21" s="48"/>
    </row>
    <row r="22" spans="1:164" s="152" customFormat="1" ht="15" customHeight="1" thickTop="1" x14ac:dyDescent="0.4">
      <c r="A22" s="150"/>
      <c r="B22" s="150"/>
      <c r="C22" s="150"/>
      <c r="D22" s="150"/>
      <c r="E22" s="150"/>
      <c r="F22" s="150"/>
      <c r="G22" s="151"/>
      <c r="H22" s="151"/>
      <c r="I22" s="151"/>
      <c r="J22" s="151"/>
      <c r="K22" s="150"/>
      <c r="L22" s="150"/>
      <c r="M22" s="150"/>
      <c r="N22" s="150"/>
      <c r="O22" s="150"/>
      <c r="P22" s="150"/>
      <c r="Q22" s="150"/>
      <c r="R22" s="150"/>
      <c r="S22" s="150"/>
      <c r="T22" s="150"/>
      <c r="U22" s="150"/>
      <c r="V22" s="151"/>
      <c r="W22" s="151"/>
      <c r="X22" s="150"/>
      <c r="Y22" s="150"/>
      <c r="Z22" s="150"/>
      <c r="AA22" s="150"/>
      <c r="AB22" s="150"/>
      <c r="AC22" s="151"/>
      <c r="AD22" s="151"/>
      <c r="AE22" s="151"/>
      <c r="AF22" s="151"/>
      <c r="AG22" s="151"/>
      <c r="AH22" s="151"/>
      <c r="AI22" s="151"/>
      <c r="AJ22" s="151"/>
      <c r="AK22" s="151"/>
      <c r="AL22" s="151"/>
      <c r="AM22" s="151"/>
      <c r="AN22" s="151"/>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row>
    <row r="23" spans="1:164" s="152" customFormat="1" x14ac:dyDescent="0.4">
      <c r="A23" s="150"/>
      <c r="B23" s="150"/>
      <c r="C23" s="150"/>
      <c r="D23" s="150"/>
      <c r="E23" s="150"/>
      <c r="F23" s="150"/>
      <c r="G23" s="151"/>
      <c r="H23" s="151"/>
      <c r="I23" s="151"/>
      <c r="J23" s="151"/>
      <c r="K23" s="150"/>
      <c r="L23" s="150"/>
      <c r="M23" s="150"/>
      <c r="N23" s="150"/>
      <c r="O23" s="150"/>
      <c r="P23" s="150"/>
      <c r="Q23" s="150"/>
      <c r="R23" s="150"/>
      <c r="S23" s="150"/>
      <c r="T23" s="150"/>
      <c r="U23" s="150"/>
      <c r="V23" s="151"/>
      <c r="W23" s="151"/>
      <c r="X23" s="153"/>
      <c r="Y23" s="153"/>
      <c r="Z23" s="153"/>
      <c r="AA23" s="153"/>
      <c r="AB23" s="153"/>
      <c r="AC23" s="151"/>
      <c r="AD23" s="151"/>
      <c r="AE23" s="151"/>
      <c r="AF23" s="151"/>
      <c r="AG23" s="151"/>
      <c r="AH23" s="151"/>
      <c r="AI23" s="151"/>
      <c r="AJ23" s="151"/>
      <c r="AK23" s="151"/>
      <c r="AL23" s="151"/>
      <c r="AM23" s="151"/>
      <c r="AN23" s="151"/>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row>
    <row r="24" spans="1:164" s="152" customFormat="1" x14ac:dyDescent="0.4">
      <c r="A24" s="150"/>
      <c r="B24" s="150"/>
      <c r="C24" s="150"/>
      <c r="D24" s="150"/>
      <c r="E24" s="150"/>
      <c r="F24" s="150"/>
      <c r="G24" s="151"/>
      <c r="H24" s="151"/>
      <c r="I24" s="151"/>
      <c r="J24" s="151"/>
      <c r="K24" s="150"/>
      <c r="L24" s="150"/>
      <c r="M24" s="150"/>
      <c r="N24" s="150"/>
      <c r="O24" s="150"/>
      <c r="P24" s="150"/>
      <c r="Q24" s="150"/>
      <c r="R24" s="150"/>
      <c r="S24" s="150"/>
      <c r="T24" s="150"/>
      <c r="U24" s="150"/>
      <c r="V24" s="151"/>
      <c r="W24" s="151"/>
      <c r="X24" s="150"/>
      <c r="Y24" s="150"/>
      <c r="Z24" s="150"/>
      <c r="AA24" s="150"/>
      <c r="AB24" s="150"/>
      <c r="AC24" s="151"/>
      <c r="AD24" s="151"/>
      <c r="AE24" s="151"/>
      <c r="AF24" s="151"/>
      <c r="AG24" s="151"/>
      <c r="AH24" s="151"/>
      <c r="AI24" s="151"/>
      <c r="AJ24" s="151"/>
      <c r="AK24" s="151"/>
      <c r="AL24" s="151"/>
      <c r="AM24" s="151"/>
      <c r="AN24" s="151"/>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row>
    <row r="25" spans="1:164" s="152" customFormat="1" x14ac:dyDescent="0.4">
      <c r="A25" s="150"/>
      <c r="B25" s="150"/>
      <c r="C25" s="150"/>
      <c r="D25" s="46"/>
      <c r="E25" s="150"/>
      <c r="F25" s="150"/>
      <c r="G25" s="151"/>
      <c r="H25" s="151"/>
      <c r="I25" s="151"/>
      <c r="J25" s="151"/>
      <c r="K25" s="150"/>
      <c r="L25" s="150"/>
      <c r="M25" s="150"/>
      <c r="N25" s="150"/>
      <c r="O25" s="150"/>
      <c r="P25" s="150"/>
      <c r="Q25" s="150"/>
      <c r="R25" s="150"/>
      <c r="S25" s="150"/>
      <c r="T25" s="150"/>
      <c r="U25" s="150"/>
      <c r="V25" s="151"/>
      <c r="W25" s="151"/>
      <c r="X25" s="150"/>
      <c r="Y25" s="150"/>
      <c r="Z25" s="150"/>
      <c r="AA25" s="150"/>
      <c r="AB25" s="150"/>
      <c r="AC25" s="151"/>
      <c r="AD25" s="151"/>
      <c r="AE25" s="151"/>
      <c r="AF25" s="151"/>
      <c r="AG25" s="151"/>
      <c r="AH25" s="151"/>
      <c r="AI25" s="151"/>
      <c r="AJ25" s="151"/>
      <c r="AK25" s="151"/>
      <c r="AL25" s="151"/>
      <c r="AM25" s="151"/>
      <c r="AN25" s="151"/>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c r="FF25" s="150"/>
      <c r="FG25" s="150"/>
      <c r="FH25" s="150"/>
    </row>
    <row r="26" spans="1:164" s="150" customFormat="1" x14ac:dyDescent="0.4">
      <c r="G26" s="151"/>
      <c r="H26" s="151"/>
      <c r="I26" s="151"/>
      <c r="J26" s="151"/>
      <c r="V26" s="151"/>
      <c r="W26" s="151"/>
      <c r="AC26" s="151"/>
      <c r="AD26" s="151"/>
      <c r="AE26" s="151"/>
      <c r="AF26" s="151"/>
      <c r="AG26" s="151"/>
      <c r="AH26" s="151"/>
      <c r="AI26" s="151"/>
      <c r="AJ26" s="151"/>
      <c r="AK26" s="151"/>
      <c r="AL26" s="151"/>
      <c r="AM26" s="151"/>
      <c r="AN26" s="151"/>
    </row>
    <row r="27" spans="1:164" s="150" customFormat="1" x14ac:dyDescent="0.4">
      <c r="G27" s="151"/>
      <c r="H27" s="151"/>
      <c r="I27" s="151"/>
      <c r="J27" s="151"/>
      <c r="V27" s="151"/>
      <c r="W27" s="151"/>
      <c r="AC27" s="151"/>
      <c r="AD27" s="151"/>
      <c r="AE27" s="151"/>
      <c r="AF27" s="151"/>
      <c r="AG27" s="151"/>
      <c r="AH27" s="151"/>
      <c r="AI27" s="151"/>
      <c r="AJ27" s="151"/>
      <c r="AK27" s="151"/>
      <c r="AL27" s="151"/>
      <c r="AM27" s="151"/>
      <c r="AN27" s="151"/>
    </row>
    <row r="28" spans="1:164" s="150" customFormat="1" x14ac:dyDescent="0.4">
      <c r="G28" s="151"/>
      <c r="H28" s="151"/>
      <c r="I28" s="151"/>
      <c r="J28" s="151"/>
      <c r="V28" s="151"/>
      <c r="W28" s="151"/>
      <c r="AC28" s="151"/>
      <c r="AD28" s="151"/>
      <c r="AE28" s="151"/>
      <c r="AF28" s="151"/>
      <c r="AG28" s="151"/>
      <c r="AH28" s="151"/>
      <c r="AI28" s="151"/>
      <c r="AJ28" s="151"/>
      <c r="AK28" s="151"/>
      <c r="AL28" s="151"/>
      <c r="AM28" s="151"/>
      <c r="AN28" s="151"/>
    </row>
    <row r="29" spans="1:164" s="150" customFormat="1" x14ac:dyDescent="0.4">
      <c r="G29" s="151"/>
      <c r="H29" s="151"/>
      <c r="I29" s="151"/>
      <c r="J29" s="151"/>
      <c r="V29" s="151"/>
      <c r="W29" s="151"/>
      <c r="AC29" s="151"/>
      <c r="AD29" s="151"/>
      <c r="AE29" s="151"/>
      <c r="AF29" s="151"/>
      <c r="AG29" s="151"/>
      <c r="AH29" s="151"/>
      <c r="AI29" s="151"/>
      <c r="AJ29" s="151"/>
      <c r="AK29" s="151"/>
      <c r="AL29" s="151"/>
      <c r="AM29" s="151"/>
      <c r="AN29" s="151"/>
    </row>
    <row r="30" spans="1:164" s="150" customFormat="1" x14ac:dyDescent="0.4">
      <c r="G30" s="151"/>
      <c r="H30" s="151"/>
      <c r="I30" s="151"/>
      <c r="J30" s="151"/>
      <c r="V30" s="151"/>
      <c r="W30" s="151"/>
      <c r="AC30" s="151"/>
      <c r="AD30" s="151"/>
      <c r="AE30" s="151"/>
      <c r="AF30" s="151"/>
      <c r="AG30" s="151"/>
      <c r="AH30" s="151"/>
      <c r="AI30" s="151"/>
      <c r="AJ30" s="151"/>
      <c r="AK30" s="151"/>
      <c r="AL30" s="151"/>
      <c r="AM30" s="151"/>
      <c r="AN30" s="151"/>
    </row>
    <row r="31" spans="1:164" s="150" customFormat="1" x14ac:dyDescent="0.4">
      <c r="G31" s="151"/>
      <c r="H31" s="151"/>
      <c r="I31" s="151"/>
      <c r="J31" s="151"/>
      <c r="V31" s="151"/>
      <c r="W31" s="151"/>
      <c r="AC31" s="151"/>
      <c r="AD31" s="151"/>
      <c r="AE31" s="151"/>
      <c r="AF31" s="151"/>
      <c r="AG31" s="151"/>
      <c r="AH31" s="151"/>
      <c r="AI31" s="151"/>
      <c r="AJ31" s="151"/>
      <c r="AK31" s="151"/>
      <c r="AL31" s="151"/>
      <c r="AM31" s="151"/>
      <c r="AN31" s="151"/>
    </row>
    <row r="32" spans="1:164" s="150" customFormat="1" x14ac:dyDescent="0.4">
      <c r="G32" s="151"/>
      <c r="H32" s="151"/>
      <c r="I32" s="151"/>
      <c r="J32" s="151"/>
      <c r="V32" s="151"/>
      <c r="W32" s="151"/>
      <c r="AC32" s="151"/>
      <c r="AD32" s="151"/>
      <c r="AE32" s="151"/>
      <c r="AF32" s="151"/>
      <c r="AG32" s="151"/>
      <c r="AH32" s="151"/>
      <c r="AI32" s="151"/>
      <c r="AJ32" s="151"/>
      <c r="AK32" s="151"/>
      <c r="AL32" s="151"/>
      <c r="AM32" s="151"/>
      <c r="AN32" s="151"/>
    </row>
    <row r="33" spans="7:40" s="150" customFormat="1" x14ac:dyDescent="0.4">
      <c r="G33" s="151"/>
      <c r="H33" s="151"/>
      <c r="I33" s="151"/>
      <c r="J33" s="151"/>
      <c r="V33" s="151"/>
      <c r="W33" s="151"/>
      <c r="AC33" s="151"/>
      <c r="AD33" s="151"/>
      <c r="AE33" s="151"/>
      <c r="AF33" s="151"/>
      <c r="AG33" s="151"/>
      <c r="AH33" s="151"/>
      <c r="AI33" s="151"/>
      <c r="AJ33" s="151"/>
      <c r="AK33" s="151"/>
      <c r="AL33" s="151"/>
      <c r="AM33" s="151"/>
      <c r="AN33" s="151"/>
    </row>
    <row r="34" spans="7:40" s="150" customFormat="1" x14ac:dyDescent="0.4">
      <c r="G34" s="151"/>
      <c r="H34" s="151"/>
      <c r="I34" s="151"/>
      <c r="J34" s="151"/>
      <c r="V34" s="151"/>
      <c r="W34" s="151"/>
      <c r="AC34" s="151"/>
      <c r="AD34" s="151"/>
      <c r="AE34" s="151"/>
      <c r="AF34" s="151"/>
      <c r="AG34" s="151"/>
      <c r="AH34" s="151"/>
      <c r="AI34" s="151"/>
      <c r="AJ34" s="151"/>
      <c r="AK34" s="151"/>
      <c r="AL34" s="151"/>
      <c r="AM34" s="151"/>
      <c r="AN34" s="151"/>
    </row>
    <row r="35" spans="7:40" s="150" customFormat="1" x14ac:dyDescent="0.4">
      <c r="G35" s="151"/>
      <c r="H35" s="151"/>
      <c r="I35" s="151"/>
      <c r="J35" s="151"/>
      <c r="V35" s="151"/>
      <c r="W35" s="151"/>
      <c r="AC35" s="151"/>
      <c r="AD35" s="151"/>
      <c r="AE35" s="151"/>
      <c r="AF35" s="151"/>
      <c r="AG35" s="151"/>
      <c r="AH35" s="151"/>
      <c r="AI35" s="151"/>
      <c r="AJ35" s="151"/>
      <c r="AK35" s="151"/>
      <c r="AL35" s="151"/>
      <c r="AM35" s="151"/>
      <c r="AN35" s="151"/>
    </row>
    <row r="36" spans="7:40" s="150" customFormat="1" x14ac:dyDescent="0.4">
      <c r="G36" s="151"/>
      <c r="H36" s="151"/>
      <c r="I36" s="151"/>
      <c r="J36" s="151"/>
      <c r="V36" s="151"/>
      <c r="W36" s="151"/>
      <c r="AC36" s="151"/>
      <c r="AD36" s="151"/>
      <c r="AE36" s="151"/>
      <c r="AF36" s="151"/>
      <c r="AG36" s="151"/>
      <c r="AH36" s="151"/>
      <c r="AI36" s="151"/>
      <c r="AJ36" s="151"/>
      <c r="AK36" s="151"/>
      <c r="AL36" s="151"/>
      <c r="AM36" s="151"/>
      <c r="AN36" s="151"/>
    </row>
    <row r="37" spans="7:40" s="150" customFormat="1" x14ac:dyDescent="0.4">
      <c r="G37" s="151"/>
      <c r="H37" s="151"/>
      <c r="I37" s="151"/>
      <c r="J37" s="151"/>
      <c r="V37" s="151"/>
      <c r="W37" s="151"/>
      <c r="AC37" s="151"/>
      <c r="AD37" s="151"/>
      <c r="AE37" s="151"/>
      <c r="AF37" s="151"/>
      <c r="AG37" s="151"/>
      <c r="AH37" s="151"/>
      <c r="AI37" s="151"/>
      <c r="AJ37" s="151"/>
      <c r="AK37" s="151"/>
      <c r="AL37" s="151"/>
      <c r="AM37" s="151"/>
      <c r="AN37" s="151"/>
    </row>
    <row r="38" spans="7:40" s="150" customFormat="1" x14ac:dyDescent="0.4">
      <c r="G38" s="151"/>
      <c r="H38" s="151"/>
      <c r="I38" s="151"/>
      <c r="J38" s="151"/>
      <c r="V38" s="151"/>
      <c r="W38" s="151"/>
      <c r="AC38" s="151"/>
      <c r="AD38" s="151"/>
      <c r="AE38" s="151"/>
      <c r="AF38" s="151"/>
      <c r="AG38" s="151"/>
      <c r="AH38" s="151"/>
      <c r="AI38" s="151"/>
      <c r="AJ38" s="151"/>
      <c r="AK38" s="151"/>
      <c r="AL38" s="151"/>
      <c r="AM38" s="151"/>
      <c r="AN38" s="151"/>
    </row>
    <row r="39" spans="7:40" s="150" customFormat="1" x14ac:dyDescent="0.4">
      <c r="G39" s="151"/>
      <c r="H39" s="151"/>
      <c r="I39" s="151"/>
      <c r="J39" s="151"/>
      <c r="V39" s="151"/>
      <c r="W39" s="151"/>
      <c r="AC39" s="151"/>
      <c r="AD39" s="151"/>
      <c r="AE39" s="151"/>
      <c r="AF39" s="151"/>
      <c r="AG39" s="151"/>
      <c r="AH39" s="151"/>
      <c r="AI39" s="151"/>
      <c r="AJ39" s="151"/>
      <c r="AK39" s="151"/>
      <c r="AL39" s="151"/>
      <c r="AM39" s="151"/>
      <c r="AN39" s="151"/>
    </row>
    <row r="40" spans="7:40" s="150" customFormat="1" x14ac:dyDescent="0.4">
      <c r="G40" s="151"/>
      <c r="H40" s="151"/>
      <c r="I40" s="151"/>
      <c r="J40" s="151"/>
      <c r="V40" s="151"/>
      <c r="W40" s="151"/>
      <c r="AC40" s="151"/>
      <c r="AD40" s="151"/>
      <c r="AE40" s="151"/>
      <c r="AF40" s="151"/>
      <c r="AG40" s="151"/>
      <c r="AH40" s="151"/>
      <c r="AI40" s="151"/>
      <c r="AJ40" s="151"/>
      <c r="AK40" s="151"/>
      <c r="AL40" s="151"/>
      <c r="AM40" s="151"/>
      <c r="AN40" s="151"/>
    </row>
    <row r="41" spans="7:40" s="150" customFormat="1" x14ac:dyDescent="0.4">
      <c r="G41" s="151"/>
      <c r="H41" s="151"/>
      <c r="I41" s="151"/>
      <c r="J41" s="151"/>
      <c r="V41" s="151"/>
      <c r="W41" s="151"/>
      <c r="AC41" s="151"/>
      <c r="AD41" s="151"/>
      <c r="AE41" s="151"/>
      <c r="AF41" s="151"/>
      <c r="AG41" s="151"/>
      <c r="AH41" s="151"/>
      <c r="AI41" s="151"/>
      <c r="AJ41" s="151"/>
      <c r="AK41" s="151"/>
      <c r="AL41" s="151"/>
      <c r="AM41" s="151"/>
      <c r="AN41" s="151"/>
    </row>
    <row r="42" spans="7:40" s="150" customFormat="1" x14ac:dyDescent="0.4">
      <c r="G42" s="151"/>
      <c r="H42" s="151"/>
      <c r="I42" s="151"/>
      <c r="J42" s="151"/>
      <c r="V42" s="151"/>
      <c r="W42" s="151"/>
      <c r="AC42" s="151"/>
      <c r="AD42" s="151"/>
      <c r="AE42" s="151"/>
      <c r="AF42" s="151"/>
      <c r="AG42" s="151"/>
      <c r="AH42" s="151"/>
      <c r="AI42" s="151"/>
      <c r="AJ42" s="151"/>
      <c r="AK42" s="151"/>
      <c r="AL42" s="151"/>
      <c r="AM42" s="151"/>
      <c r="AN42" s="151"/>
    </row>
    <row r="43" spans="7:40" s="150" customFormat="1" x14ac:dyDescent="0.4">
      <c r="G43" s="151"/>
      <c r="H43" s="151"/>
      <c r="I43" s="151"/>
      <c r="J43" s="151"/>
      <c r="V43" s="151"/>
      <c r="W43" s="151"/>
      <c r="AC43" s="151"/>
      <c r="AD43" s="151"/>
      <c r="AE43" s="151"/>
      <c r="AF43" s="151"/>
      <c r="AG43" s="151"/>
      <c r="AH43" s="151"/>
      <c r="AI43" s="151"/>
      <c r="AJ43" s="151"/>
      <c r="AK43" s="151"/>
      <c r="AL43" s="151"/>
      <c r="AM43" s="151"/>
      <c r="AN43" s="151"/>
    </row>
    <row r="44" spans="7:40" s="150" customFormat="1" x14ac:dyDescent="0.4">
      <c r="G44" s="151"/>
      <c r="H44" s="151"/>
      <c r="I44" s="151"/>
      <c r="J44" s="151"/>
      <c r="V44" s="151"/>
      <c r="W44" s="151"/>
      <c r="AC44" s="151"/>
      <c r="AD44" s="151"/>
      <c r="AE44" s="151"/>
      <c r="AF44" s="151"/>
      <c r="AG44" s="151"/>
      <c r="AH44" s="151"/>
      <c r="AI44" s="151"/>
      <c r="AJ44" s="151"/>
      <c r="AK44" s="151"/>
      <c r="AL44" s="151"/>
      <c r="AM44" s="151"/>
      <c r="AN44" s="151"/>
    </row>
    <row r="45" spans="7:40" s="150" customFormat="1" x14ac:dyDescent="0.4">
      <c r="G45" s="151"/>
      <c r="H45" s="151"/>
      <c r="I45" s="151"/>
      <c r="J45" s="151"/>
      <c r="V45" s="151"/>
      <c r="W45" s="151"/>
      <c r="AC45" s="151"/>
      <c r="AD45" s="151"/>
      <c r="AE45" s="151"/>
      <c r="AF45" s="151"/>
      <c r="AG45" s="151"/>
      <c r="AH45" s="151"/>
      <c r="AI45" s="151"/>
      <c r="AJ45" s="151"/>
      <c r="AK45" s="151"/>
      <c r="AL45" s="151"/>
      <c r="AM45" s="151"/>
      <c r="AN45" s="151"/>
    </row>
    <row r="46" spans="7:40" s="150" customFormat="1" x14ac:dyDescent="0.4">
      <c r="G46" s="151"/>
      <c r="H46" s="151"/>
      <c r="I46" s="151"/>
      <c r="J46" s="151"/>
      <c r="V46" s="151"/>
      <c r="W46" s="151"/>
      <c r="AC46" s="151"/>
      <c r="AD46" s="151"/>
      <c r="AE46" s="151"/>
      <c r="AF46" s="151"/>
      <c r="AG46" s="151"/>
      <c r="AH46" s="151"/>
      <c r="AI46" s="151"/>
      <c r="AJ46" s="151"/>
      <c r="AK46" s="151"/>
      <c r="AL46" s="151"/>
      <c r="AM46" s="151"/>
      <c r="AN46" s="151"/>
    </row>
    <row r="47" spans="7:40" s="150" customFormat="1" x14ac:dyDescent="0.4">
      <c r="G47" s="151"/>
      <c r="H47" s="151"/>
      <c r="I47" s="151"/>
      <c r="J47" s="151"/>
      <c r="V47" s="151"/>
      <c r="W47" s="151"/>
      <c r="AC47" s="151"/>
      <c r="AD47" s="151"/>
      <c r="AE47" s="151"/>
      <c r="AF47" s="151"/>
      <c r="AG47" s="151"/>
      <c r="AH47" s="151"/>
      <c r="AI47" s="151"/>
      <c r="AJ47" s="151"/>
      <c r="AK47" s="151"/>
      <c r="AL47" s="151"/>
      <c r="AM47" s="151"/>
      <c r="AN47" s="151"/>
    </row>
    <row r="48" spans="7:40" s="150" customFormat="1" x14ac:dyDescent="0.4">
      <c r="G48" s="151"/>
      <c r="H48" s="151"/>
      <c r="I48" s="151"/>
      <c r="J48" s="151"/>
      <c r="V48" s="151"/>
      <c r="W48" s="151"/>
      <c r="AC48" s="151"/>
      <c r="AD48" s="151"/>
      <c r="AE48" s="151"/>
      <c r="AF48" s="151"/>
      <c r="AG48" s="151"/>
      <c r="AH48" s="151"/>
      <c r="AI48" s="151"/>
      <c r="AJ48" s="151"/>
      <c r="AK48" s="151"/>
      <c r="AL48" s="151"/>
      <c r="AM48" s="151"/>
      <c r="AN48" s="151"/>
    </row>
    <row r="49" spans="7:40" s="48" customFormat="1" x14ac:dyDescent="0.4">
      <c r="G49" s="50"/>
      <c r="H49" s="50"/>
      <c r="I49" s="50"/>
      <c r="J49" s="50"/>
      <c r="V49" s="50"/>
      <c r="W49" s="50"/>
      <c r="AC49" s="50"/>
      <c r="AD49" s="50"/>
      <c r="AE49" s="50"/>
      <c r="AF49" s="50"/>
      <c r="AG49" s="50"/>
      <c r="AH49" s="50"/>
      <c r="AI49" s="50"/>
      <c r="AJ49" s="50"/>
      <c r="AK49" s="50"/>
      <c r="AL49" s="50"/>
      <c r="AM49" s="50"/>
      <c r="AN49" s="50"/>
    </row>
    <row r="50" spans="7:40" s="48" customFormat="1" x14ac:dyDescent="0.4">
      <c r="G50" s="50"/>
      <c r="H50" s="50"/>
      <c r="I50" s="50"/>
      <c r="J50" s="50"/>
      <c r="V50" s="50"/>
      <c r="W50" s="50"/>
      <c r="AC50" s="50"/>
      <c r="AD50" s="50"/>
      <c r="AE50" s="50"/>
      <c r="AF50" s="50"/>
      <c r="AG50" s="50"/>
      <c r="AH50" s="50"/>
      <c r="AI50" s="50"/>
      <c r="AJ50" s="50"/>
      <c r="AK50" s="50"/>
      <c r="AL50" s="50"/>
      <c r="AM50" s="50"/>
      <c r="AN50" s="50"/>
    </row>
    <row r="51" spans="7:40" s="48" customFormat="1" x14ac:dyDescent="0.4">
      <c r="G51" s="50"/>
      <c r="H51" s="50"/>
      <c r="I51" s="50"/>
      <c r="J51" s="50"/>
      <c r="V51" s="50"/>
      <c r="W51" s="50"/>
      <c r="AC51" s="50"/>
      <c r="AD51" s="50"/>
      <c r="AE51" s="50"/>
      <c r="AF51" s="50"/>
      <c r="AG51" s="50"/>
      <c r="AH51" s="50"/>
      <c r="AI51" s="50"/>
      <c r="AJ51" s="50"/>
      <c r="AK51" s="50"/>
      <c r="AL51" s="50"/>
      <c r="AM51" s="50"/>
      <c r="AN51" s="50"/>
    </row>
    <row r="52" spans="7:40" s="48" customFormat="1" x14ac:dyDescent="0.4">
      <c r="G52" s="50"/>
      <c r="H52" s="50"/>
      <c r="I52" s="50"/>
      <c r="J52" s="50"/>
      <c r="V52" s="50"/>
      <c r="W52" s="50"/>
      <c r="AC52" s="50"/>
      <c r="AD52" s="50"/>
      <c r="AE52" s="50"/>
      <c r="AF52" s="50"/>
      <c r="AG52" s="50"/>
      <c r="AH52" s="50"/>
      <c r="AI52" s="50"/>
      <c r="AJ52" s="50"/>
      <c r="AK52" s="50"/>
      <c r="AL52" s="50"/>
      <c r="AM52" s="50"/>
      <c r="AN52" s="50"/>
    </row>
    <row r="53" spans="7:40" s="48" customFormat="1" x14ac:dyDescent="0.4">
      <c r="G53" s="50"/>
      <c r="H53" s="50"/>
      <c r="I53" s="50"/>
      <c r="J53" s="50"/>
      <c r="V53" s="50"/>
      <c r="W53" s="50"/>
      <c r="AC53" s="50"/>
      <c r="AD53" s="50"/>
      <c r="AE53" s="50"/>
      <c r="AF53" s="50"/>
      <c r="AG53" s="50"/>
      <c r="AH53" s="50"/>
      <c r="AI53" s="50"/>
      <c r="AJ53" s="50"/>
      <c r="AK53" s="50"/>
      <c r="AL53" s="50"/>
      <c r="AM53" s="50"/>
      <c r="AN53" s="50"/>
    </row>
    <row r="54" spans="7:40" s="48" customFormat="1" x14ac:dyDescent="0.4">
      <c r="G54" s="50"/>
      <c r="H54" s="50"/>
      <c r="I54" s="50"/>
      <c r="J54" s="50"/>
      <c r="V54" s="50"/>
      <c r="W54" s="50"/>
      <c r="AC54" s="50"/>
      <c r="AD54" s="50"/>
      <c r="AE54" s="50"/>
      <c r="AF54" s="50"/>
      <c r="AG54" s="50"/>
      <c r="AH54" s="50"/>
      <c r="AI54" s="50"/>
      <c r="AJ54" s="50"/>
      <c r="AK54" s="50"/>
      <c r="AL54" s="50"/>
      <c r="AM54" s="50"/>
      <c r="AN54" s="50"/>
    </row>
    <row r="55" spans="7:40" s="48" customFormat="1" x14ac:dyDescent="0.4">
      <c r="G55" s="50"/>
      <c r="H55" s="50"/>
      <c r="I55" s="50"/>
      <c r="J55" s="50"/>
      <c r="V55" s="50"/>
      <c r="W55" s="50"/>
      <c r="AC55" s="50"/>
      <c r="AD55" s="50"/>
      <c r="AE55" s="50"/>
      <c r="AF55" s="50"/>
      <c r="AG55" s="50"/>
      <c r="AH55" s="50"/>
      <c r="AI55" s="50"/>
      <c r="AJ55" s="50"/>
      <c r="AK55" s="50"/>
      <c r="AL55" s="50"/>
      <c r="AM55" s="50"/>
      <c r="AN55" s="50"/>
    </row>
    <row r="56" spans="7:40" s="48" customFormat="1" x14ac:dyDescent="0.4">
      <c r="G56" s="50"/>
      <c r="H56" s="50"/>
      <c r="I56" s="50"/>
      <c r="J56" s="50"/>
      <c r="V56" s="50"/>
      <c r="W56" s="50"/>
      <c r="AC56" s="50"/>
      <c r="AD56" s="50"/>
      <c r="AE56" s="50"/>
      <c r="AF56" s="50"/>
      <c r="AG56" s="50"/>
      <c r="AH56" s="50"/>
      <c r="AI56" s="50"/>
      <c r="AJ56" s="50"/>
      <c r="AK56" s="50"/>
      <c r="AL56" s="50"/>
      <c r="AM56" s="50"/>
      <c r="AN56" s="50"/>
    </row>
    <row r="57" spans="7:40" s="48" customFormat="1" x14ac:dyDescent="0.4">
      <c r="G57" s="50"/>
      <c r="H57" s="50"/>
      <c r="I57" s="50"/>
      <c r="J57" s="50"/>
      <c r="V57" s="50"/>
      <c r="W57" s="50"/>
      <c r="AC57" s="50"/>
      <c r="AD57" s="50"/>
      <c r="AE57" s="50"/>
      <c r="AF57" s="50"/>
      <c r="AG57" s="50"/>
      <c r="AH57" s="50"/>
      <c r="AI57" s="50"/>
      <c r="AJ57" s="50"/>
      <c r="AK57" s="50"/>
      <c r="AL57" s="50"/>
      <c r="AM57" s="50"/>
      <c r="AN57" s="50"/>
    </row>
    <row r="58" spans="7:40" s="48" customFormat="1" x14ac:dyDescent="0.4">
      <c r="G58" s="50"/>
      <c r="H58" s="50"/>
      <c r="I58" s="50"/>
      <c r="J58" s="50"/>
      <c r="V58" s="50"/>
      <c r="W58" s="50"/>
      <c r="AC58" s="50"/>
      <c r="AD58" s="50"/>
      <c r="AE58" s="50"/>
      <c r="AF58" s="50"/>
      <c r="AG58" s="50"/>
      <c r="AH58" s="50"/>
      <c r="AI58" s="50"/>
      <c r="AJ58" s="50"/>
      <c r="AK58" s="50"/>
      <c r="AL58" s="50"/>
      <c r="AM58" s="50"/>
      <c r="AN58" s="50"/>
    </row>
    <row r="59" spans="7:40" s="48" customFormat="1" x14ac:dyDescent="0.4">
      <c r="G59" s="50"/>
      <c r="H59" s="50"/>
      <c r="I59" s="50"/>
      <c r="J59" s="50"/>
      <c r="V59" s="50"/>
      <c r="W59" s="50"/>
      <c r="AC59" s="50"/>
      <c r="AD59" s="50"/>
      <c r="AE59" s="50"/>
      <c r="AF59" s="50"/>
      <c r="AG59" s="50"/>
      <c r="AH59" s="50"/>
      <c r="AI59" s="50"/>
      <c r="AJ59" s="50"/>
      <c r="AK59" s="50"/>
      <c r="AL59" s="50"/>
      <c r="AM59" s="50"/>
      <c r="AN59" s="50"/>
    </row>
    <row r="60" spans="7:40" s="48" customFormat="1" x14ac:dyDescent="0.4">
      <c r="G60" s="50"/>
      <c r="H60" s="50"/>
      <c r="I60" s="50"/>
      <c r="J60" s="50"/>
      <c r="V60" s="50"/>
      <c r="W60" s="50"/>
      <c r="AC60" s="50"/>
      <c r="AD60" s="50"/>
      <c r="AE60" s="50"/>
      <c r="AF60" s="50"/>
      <c r="AG60" s="50"/>
      <c r="AH60" s="50"/>
      <c r="AI60" s="50"/>
      <c r="AJ60" s="50"/>
      <c r="AK60" s="50"/>
      <c r="AL60" s="50"/>
      <c r="AM60" s="50"/>
      <c r="AN60" s="50"/>
    </row>
  </sheetData>
  <mergeCells count="10">
    <mergeCell ref="B16:B18"/>
    <mergeCell ref="C16:C18"/>
    <mergeCell ref="B20:B21"/>
    <mergeCell ref="C20:C21"/>
    <mergeCell ref="E2:E3"/>
    <mergeCell ref="B11:AQ12"/>
    <mergeCell ref="B13:B14"/>
    <mergeCell ref="C13:C14"/>
    <mergeCell ref="D13:E13"/>
    <mergeCell ref="I13:K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iHub Comp</vt:lpstr>
      <vt:lpstr>iWT Comp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Evers</dc:creator>
  <cp:lastModifiedBy>Jeff Evers</cp:lastModifiedBy>
  <dcterms:created xsi:type="dcterms:W3CDTF">2021-02-15T13:20:20Z</dcterms:created>
  <dcterms:modified xsi:type="dcterms:W3CDTF">2021-07-22T03:33:24Z</dcterms:modified>
</cp:coreProperties>
</file>